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kostic\Desktop\Financijski plan 2025-2027\"/>
    </mc:Choice>
  </mc:AlternateContent>
  <xr:revisionPtr revIDLastSave="0" documentId="13_ncr:1_{88B0C450-C10C-477B-B7F0-212AD892359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H48" i="7"/>
  <c r="I48" i="7"/>
  <c r="F10" i="5"/>
  <c r="E10" i="5"/>
  <c r="F12" i="5"/>
  <c r="E12" i="5"/>
  <c r="F11" i="5"/>
  <c r="E11" i="5"/>
  <c r="J14" i="10"/>
  <c r="H14" i="10"/>
  <c r="I14" i="10"/>
  <c r="I22" i="10" s="1"/>
  <c r="H27" i="3"/>
  <c r="H34" i="3"/>
  <c r="H33" i="3"/>
  <c r="G32" i="3"/>
  <c r="G24" i="3" s="1"/>
  <c r="G25" i="3"/>
  <c r="G33" i="3"/>
  <c r="G34" i="3"/>
  <c r="G27" i="3"/>
  <c r="H25" i="3"/>
  <c r="H16" i="3"/>
  <c r="H11" i="3" s="1"/>
  <c r="G16" i="3"/>
  <c r="J9" i="10"/>
  <c r="I9" i="10"/>
  <c r="F27" i="3"/>
  <c r="F25" i="3" s="1"/>
  <c r="H37" i="10"/>
  <c r="D12" i="5"/>
  <c r="D10" i="5"/>
  <c r="D11" i="5"/>
  <c r="F35" i="8"/>
  <c r="E35" i="8"/>
  <c r="D35" i="8"/>
  <c r="H8" i="7"/>
  <c r="I8" i="7"/>
  <c r="G6" i="7"/>
  <c r="G8" i="7"/>
  <c r="G7" i="7" s="1"/>
  <c r="H54" i="7"/>
  <c r="I54" i="7"/>
  <c r="G54" i="7"/>
  <c r="G45" i="7"/>
  <c r="G43" i="7"/>
  <c r="G42" i="7" s="1"/>
  <c r="G41" i="7" s="1"/>
  <c r="I42" i="7"/>
  <c r="H42" i="7"/>
  <c r="E35" i="7"/>
  <c r="I29" i="7"/>
  <c r="H29" i="7"/>
  <c r="G29" i="7"/>
  <c r="F29" i="7"/>
  <c r="E29" i="7"/>
  <c r="E28" i="7" s="1"/>
  <c r="I9" i="7"/>
  <c r="H9" i="7"/>
  <c r="G9" i="7"/>
  <c r="G24" i="7"/>
  <c r="H24" i="7"/>
  <c r="I24" i="7"/>
  <c r="E18" i="7"/>
  <c r="H18" i="7"/>
  <c r="I18" i="7"/>
  <c r="G18" i="7"/>
  <c r="G13" i="7"/>
  <c r="H13" i="7"/>
  <c r="I13" i="7"/>
  <c r="F13" i="7"/>
  <c r="H15" i="7"/>
  <c r="I15" i="7"/>
  <c r="G15" i="7"/>
  <c r="F18" i="7"/>
  <c r="F24" i="7"/>
  <c r="E24" i="7"/>
  <c r="E15" i="7"/>
  <c r="E13" i="7"/>
  <c r="B17" i="8"/>
  <c r="B28" i="8"/>
  <c r="G11" i="3"/>
  <c r="G10" i="3"/>
  <c r="H12" i="10"/>
  <c r="H9" i="10"/>
  <c r="D25" i="3"/>
  <c r="D24" i="3" s="1"/>
  <c r="F61" i="7"/>
  <c r="G61" i="7"/>
  <c r="H61" i="7"/>
  <c r="I61" i="7"/>
  <c r="E61" i="7"/>
  <c r="H60" i="7"/>
  <c r="I60" i="7"/>
  <c r="G60" i="7"/>
  <c r="I66" i="7"/>
  <c r="I65" i="7" s="1"/>
  <c r="I64" i="7" s="1"/>
  <c r="H66" i="7"/>
  <c r="H65" i="7" s="1"/>
  <c r="H64" i="7" s="1"/>
  <c r="G66" i="7"/>
  <c r="G65" i="7" s="1"/>
  <c r="G64" i="7" s="1"/>
  <c r="F64" i="7"/>
  <c r="F54" i="7" s="1"/>
  <c r="E64" i="7"/>
  <c r="E54" i="7" s="1"/>
  <c r="H41" i="7"/>
  <c r="H7" i="7" s="1"/>
  <c r="H6" i="7" s="1"/>
  <c r="G48" i="7"/>
  <c r="G50" i="7"/>
  <c r="E50" i="7"/>
  <c r="E47" i="7" s="1"/>
  <c r="C12" i="8"/>
  <c r="B18" i="8"/>
  <c r="C18" i="8"/>
  <c r="D18" i="8"/>
  <c r="E18" i="8"/>
  <c r="F18" i="8"/>
  <c r="E25" i="3"/>
  <c r="E16" i="3"/>
  <c r="E11" i="3" s="1"/>
  <c r="D16" i="3"/>
  <c r="D11" i="3" s="1"/>
  <c r="F11" i="3"/>
  <c r="F18" i="3"/>
  <c r="F37" i="10"/>
  <c r="G37" i="10"/>
  <c r="F29" i="10"/>
  <c r="G27" i="10"/>
  <c r="F34" i="10"/>
  <c r="G34" i="10"/>
  <c r="H34" i="10"/>
  <c r="G28" i="10"/>
  <c r="G29" i="10" s="1"/>
  <c r="G22" i="10"/>
  <c r="H22" i="10"/>
  <c r="H28" i="10" s="1"/>
  <c r="I27" i="10" s="1"/>
  <c r="I34" i="10" s="1"/>
  <c r="I37" i="10" s="1"/>
  <c r="H8" i="10"/>
  <c r="H29" i="10" l="1"/>
  <c r="G17" i="7"/>
  <c r="H17" i="7"/>
  <c r="E17" i="7"/>
  <c r="F17" i="7"/>
  <c r="F8" i="7" s="1"/>
  <c r="I12" i="7"/>
  <c r="I17" i="7"/>
  <c r="H12" i="7"/>
  <c r="G12" i="7"/>
  <c r="E12" i="7"/>
  <c r="I28" i="10"/>
  <c r="J27" i="10" s="1"/>
  <c r="J34" i="10" s="1"/>
  <c r="J37" i="10" s="1"/>
  <c r="I29" i="10"/>
  <c r="J8" i="10"/>
  <c r="I11" i="10"/>
  <c r="H11" i="10"/>
  <c r="I8" i="10"/>
  <c r="G12" i="10"/>
  <c r="G13" i="10"/>
  <c r="G9" i="10"/>
  <c r="E8" i="7" l="1"/>
  <c r="F59" i="7"/>
  <c r="F58" i="7" s="1"/>
  <c r="G59" i="7"/>
  <c r="G58" i="7" s="1"/>
  <c r="H59" i="7"/>
  <c r="I59" i="7"/>
  <c r="I58" i="7" s="1"/>
  <c r="E59" i="7"/>
  <c r="E58" i="7" s="1"/>
  <c r="H32" i="3"/>
  <c r="H24" i="3" s="1"/>
  <c r="F32" i="3"/>
  <c r="D29" i="8"/>
  <c r="E29" i="8"/>
  <c r="F29" i="8"/>
  <c r="D40" i="8"/>
  <c r="E40" i="8"/>
  <c r="F40" i="8"/>
  <c r="D38" i="8"/>
  <c r="E38" i="8"/>
  <c r="F38" i="8"/>
  <c r="D36" i="8"/>
  <c r="E36" i="8"/>
  <c r="F36" i="8"/>
  <c r="D34" i="8"/>
  <c r="E34" i="8"/>
  <c r="F34" i="8"/>
  <c r="D32" i="8"/>
  <c r="E32" i="8"/>
  <c r="F32" i="8"/>
  <c r="D22" i="8"/>
  <c r="E22" i="8"/>
  <c r="F22" i="8"/>
  <c r="D20" i="8"/>
  <c r="E20" i="8"/>
  <c r="F20" i="8"/>
  <c r="D16" i="8"/>
  <c r="E16" i="8"/>
  <c r="F16" i="8"/>
  <c r="D14" i="8"/>
  <c r="E14" i="8"/>
  <c r="F14" i="8"/>
  <c r="D11" i="8"/>
  <c r="E11" i="8"/>
  <c r="F11" i="8"/>
  <c r="B34" i="8"/>
  <c r="B32" i="8"/>
  <c r="B29" i="8"/>
  <c r="B22" i="8"/>
  <c r="B20" i="8"/>
  <c r="B14" i="8"/>
  <c r="B11" i="8"/>
  <c r="C40" i="8"/>
  <c r="C38" i="8"/>
  <c r="C36" i="8"/>
  <c r="C34" i="8"/>
  <c r="C32" i="8"/>
  <c r="C29" i="8"/>
  <c r="C22" i="8"/>
  <c r="C20" i="8"/>
  <c r="C14" i="8"/>
  <c r="C16" i="8"/>
  <c r="E32" i="3"/>
  <c r="D32" i="3"/>
  <c r="F21" i="10"/>
  <c r="D10" i="3"/>
  <c r="J21" i="10"/>
  <c r="I21" i="10"/>
  <c r="H21" i="10"/>
  <c r="G21" i="10"/>
  <c r="G11" i="10"/>
  <c r="F11" i="10"/>
  <c r="G8" i="10"/>
  <c r="F8" i="10"/>
  <c r="H58" i="7" l="1"/>
  <c r="E10" i="8"/>
  <c r="D10" i="8"/>
  <c r="F28" i="8"/>
  <c r="E28" i="8"/>
  <c r="D28" i="8"/>
  <c r="F41" i="7"/>
  <c r="I41" i="7"/>
  <c r="I7" i="7" s="1"/>
  <c r="I6" i="7" s="1"/>
  <c r="E41" i="7"/>
  <c r="E7" i="7" s="1"/>
  <c r="E6" i="7" s="1"/>
  <c r="F24" i="3"/>
  <c r="C28" i="8"/>
  <c r="H10" i="3"/>
  <c r="E10" i="3"/>
  <c r="F10" i="3"/>
  <c r="E24" i="3"/>
  <c r="F14" i="10"/>
  <c r="F22" i="10" s="1"/>
  <c r="F28" i="10" s="1"/>
  <c r="G14" i="10"/>
  <c r="F7" i="7" l="1"/>
  <c r="F6" i="7" s="1"/>
  <c r="C11" i="8" l="1"/>
  <c r="C10" i="8"/>
  <c r="B16" i="8"/>
  <c r="B10" i="8" s="1"/>
  <c r="J22" i="10" l="1"/>
  <c r="J28" i="10" s="1"/>
  <c r="J29" i="10" s="1"/>
  <c r="J11" i="10"/>
</calcChain>
</file>

<file path=xl/sharedStrings.xml><?xml version="1.0" encoding="utf-8"?>
<sst xmlns="http://schemas.openxmlformats.org/spreadsheetml/2006/main" count="240" uniqueCount="116">
  <si>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</si>
  <si>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</si>
  <si>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</si>
  <si>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</si>
  <si>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</si>
  <si>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</si>
  <si>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</si>
  <si>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</si>
  <si>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</si>
  <si>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</si>
  <si>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</si>
  <si>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</si>
  <si>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</si>
  <si>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</si>
  <si>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</si>
  <si>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</si>
  <si>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</si>
  <si>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</si>
  <si>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</si>
  <si>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</si>
  <si>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</si>
  <si>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</si>
  <si>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</si>
  <si>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</si>
  <si>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</si>
  <si>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</si>
  <si>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</si>
  <si>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</si>
  <si>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</si>
  <si>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</si>
  <si>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</si>
  <si>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</si>
  <si>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</si>
  <si>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</si>
  <si>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</si>
  <si>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</si>
  <si>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</si>
  <si>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</si>
  <si>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</si>
  <si>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</si>
  <si>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</si>
  <si>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</si>
  <si>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</si>
  <si>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</si>
  <si>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</si>
  <si>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</si>
  <si>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</si>
  <si>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</si>
  <si>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</si>
  <si>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</si>
  <si>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</si>
  <si>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</si>
  <si>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</si>
  <si>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</si>
  <si>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</si>
  <si>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</si>
  <si>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prodaje proizvoda i robe te pruženih usluga, prihodi od donacija te povrati po protestiranim jamstvima</t>
  </si>
  <si>
    <t>Prihodi od upravnih i administrativnih pristojbi, pristojbi po posebnim propisima i naknada</t>
  </si>
  <si>
    <t>Prihodi od imovine</t>
  </si>
  <si>
    <t>Kazne, upravne mjere i ostali prihodi</t>
  </si>
  <si>
    <t>PROGRAM 2110</t>
  </si>
  <si>
    <t>JAVNA UPRAVA I ADMINISTRACIJA</t>
  </si>
  <si>
    <t>Aktivnost A211001</t>
  </si>
  <si>
    <t>REDOVNA DJELATNOST PRORAČUNSKIH KORISNIKA</t>
  </si>
  <si>
    <t>Izvor financiranja 3.1.1</t>
  </si>
  <si>
    <t>VLASTITI PRIHODI-PRORAČUNSKI KORISNICI</t>
  </si>
  <si>
    <t>Kapitalni projekt K211001</t>
  </si>
  <si>
    <t>Izvor financiranja 1.2.3</t>
  </si>
  <si>
    <t>Decentralizirana sredstva - zdravstvo</t>
  </si>
  <si>
    <t>Financijski rashodi</t>
  </si>
  <si>
    <t>Rashodi za dodatna ulaganja na nefinancijskoj imovini</t>
  </si>
  <si>
    <t>31 Vlastiti prihodi</t>
  </si>
  <si>
    <t xml:space="preserve">  57 Fond solidarnosti EU</t>
  </si>
  <si>
    <t>6 Donacije</t>
  </si>
  <si>
    <t>61 Donacije</t>
  </si>
  <si>
    <t xml:space="preserve">  12 Decentralizirana sredstva</t>
  </si>
  <si>
    <t>7 Prihodi od prodaje</t>
  </si>
  <si>
    <t>71 Prihodi od prodaje nefinancijske imovine</t>
  </si>
  <si>
    <t>PROGRAM 2111</t>
  </si>
  <si>
    <t>OPĆI JAVNOZDRAVSTVENI PROGRAM</t>
  </si>
  <si>
    <t>Aktivnost A211002</t>
  </si>
  <si>
    <t>PALIJATIVNA SKRB</t>
  </si>
  <si>
    <t>Izvor financiranja 1.1.1</t>
  </si>
  <si>
    <t>Opći prihodi i primici</t>
  </si>
  <si>
    <t>Izvor financiranja 4.3.1</t>
  </si>
  <si>
    <t>PRIHODI ZA POSEBNE NAMJENE</t>
  </si>
  <si>
    <t>Izvor financiranja 5.7.1</t>
  </si>
  <si>
    <t>Fond solidarnosti EU</t>
  </si>
  <si>
    <t>Izvor financiranja 6.1.1</t>
  </si>
  <si>
    <t>Donacije</t>
  </si>
  <si>
    <t>Prihodi od prodaje nef.imovine</t>
  </si>
  <si>
    <t>FINANCIJSKI PLAN PRORAČUNSKOG KORISNIKA JEDINICE LOKALNE I PODRUČNE (REGIONALNE) SAMOUPRAVE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</si>
  <si>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</si>
  <si>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</si>
  <si>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</si>
  <si>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</si>
  <si>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</si>
  <si>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</si>
  <si>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</si>
  <si>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Pomoći dane u inozemstvo i unutar proračuna</t>
  </si>
  <si>
    <t>Naknade građanima i kućanstvima na temelju osiguranja i druge naknade</t>
  </si>
  <si>
    <t>Ostali rashodi</t>
  </si>
  <si>
    <t>07 Zdravstvo</t>
  </si>
  <si>
    <t>076 Poslovi i usluge zdravstva</t>
  </si>
  <si>
    <t>10 Socijalna zaštita</t>
  </si>
  <si>
    <t>102 Starost</t>
  </si>
  <si>
    <t>Izvor financiranja 7.1.1</t>
  </si>
  <si>
    <t>ŠKOLA ANAFILAKSIJE</t>
  </si>
  <si>
    <t>Pomoći dane u inozemstvo</t>
  </si>
  <si>
    <t>Specijalna bolnica za plućne bolesti</t>
  </si>
  <si>
    <t>Proračunski korisnik 25798</t>
  </si>
  <si>
    <t>Naknade građanima u kućanstvu</t>
  </si>
  <si>
    <t xml:space="preserve">KAPITALNA ULAGANJA U ZDRAVSTVENE USTANOVE </t>
  </si>
  <si>
    <t>Kapitalni projekt K211002</t>
  </si>
  <si>
    <t>CJELOVITA OBNOVA</t>
  </si>
  <si>
    <t>Tekući projekt T211120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</si>
</sst>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7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17" fillId="2" borderId="3" xfId="0" quotePrefix="1" applyFont="1" applyFill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0" fillId="0" borderId="3" xfId="0" applyBorder="1"/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center"/>
    </xf>
    <xf numFmtId="3" fontId="20" fillId="2" borderId="3" xfId="0" applyNumberFormat="1" applyFont="1" applyFill="1" applyBorder="1" applyAlignment="1">
      <alignment horizontal="center" vertical="center"/>
    </xf>
    <xf numFmtId="3" fontId="22" fillId="2" borderId="3" xfId="0" applyNumberFormat="1" applyFont="1" applyFill="1" applyBorder="1" applyAlignment="1">
      <alignment horizontal="right"/>
    </xf>
    <xf numFmtId="3" fontId="23" fillId="0" borderId="3" xfId="0" applyNumberFormat="1" applyFont="1" applyBorder="1"/>
    <xf numFmtId="0" fontId="23" fillId="0" borderId="3" xfId="0" applyFont="1" applyBorder="1"/>
    <xf numFmtId="3" fontId="24" fillId="0" borderId="3" xfId="0" applyNumberFormat="1" applyFont="1" applyBorder="1" applyAlignment="1">
      <alignment horizontal="center"/>
    </xf>
    <xf numFmtId="0" fontId="21" fillId="0" borderId="0" xfId="0" quotePrefix="1" applyFont="1" applyAlignment="1">
      <alignment horizontal="left" wrapText="1"/>
    </xf>
    <xf numFmtId="3" fontId="23" fillId="0" borderId="0" xfId="0" applyNumberFormat="1" applyFont="1"/>
    <xf numFmtId="3" fontId="22" fillId="2" borderId="4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right"/>
    </xf>
    <xf numFmtId="3" fontId="20" fillId="2" borderId="4" xfId="0" applyNumberFormat="1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left"/>
    </xf>
    <xf numFmtId="0" fontId="25" fillId="0" borderId="3" xfId="0" quotePrefix="1" applyFont="1" applyBorder="1" applyAlignment="1">
      <alignment horizontal="left"/>
    </xf>
    <xf numFmtId="0" fontId="24" fillId="0" borderId="3" xfId="0" quotePrefix="1" applyFont="1" applyBorder="1" applyAlignment="1">
      <alignment horizontal="left"/>
    </xf>
    <xf numFmtId="0" fontId="25" fillId="0" borderId="3" xfId="0" quotePrefix="1" applyFont="1" applyBorder="1" applyAlignment="1">
      <alignment horizontal="left" wrapText="1"/>
    </xf>
    <xf numFmtId="3" fontId="20" fillId="2" borderId="3" xfId="0" applyNumberFormat="1" applyFont="1" applyFill="1" applyBorder="1" applyAlignment="1">
      <alignment horizontal="right"/>
    </xf>
    <xf numFmtId="3" fontId="20" fillId="5" borderId="4" xfId="0" applyNumberFormat="1" applyFont="1" applyFill="1" applyBorder="1" applyAlignment="1">
      <alignment horizontal="right"/>
    </xf>
    <xf numFmtId="3" fontId="20" fillId="6" borderId="4" xfId="0" applyNumberFormat="1" applyFont="1" applyFill="1" applyBorder="1" applyAlignment="1">
      <alignment horizontal="right"/>
    </xf>
    <xf numFmtId="3" fontId="20" fillId="5" borderId="3" xfId="0" applyNumberFormat="1" applyFont="1" applyFill="1" applyBorder="1" applyAlignment="1">
      <alignment horizontal="right"/>
    </xf>
    <xf numFmtId="0" fontId="20" fillId="4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3" fontId="22" fillId="2" borderId="3" xfId="0" applyNumberFormat="1" applyFont="1" applyFill="1" applyBorder="1" applyAlignment="1">
      <alignment horizontal="right" wrapText="1"/>
    </xf>
    <xf numFmtId="3" fontId="24" fillId="5" borderId="3" xfId="0" applyNumberFormat="1" applyFont="1" applyFill="1" applyBorder="1"/>
    <xf numFmtId="3" fontId="24" fillId="6" borderId="3" xfId="0" applyNumberFormat="1" applyFont="1" applyFill="1" applyBorder="1"/>
    <xf numFmtId="0" fontId="20" fillId="0" borderId="4" xfId="0" applyFont="1" applyBorder="1" applyAlignment="1">
      <alignment horizontal="left" vertical="center" wrapText="1"/>
    </xf>
    <xf numFmtId="3" fontId="20" fillId="0" borderId="4" xfId="0" applyNumberFormat="1" applyFont="1" applyBorder="1" applyAlignment="1">
      <alignment horizontal="righ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23" fillId="0" borderId="3" xfId="0" applyFont="1" applyBorder="1" applyAlignment="1">
      <alignment wrapText="1"/>
    </xf>
    <xf numFmtId="0" fontId="2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/>
    <xf numFmtId="0" fontId="20" fillId="4" borderId="4" xfId="0" applyFont="1" applyFill="1" applyBorder="1" applyAlignment="1">
      <alignment horizontal="left" vertical="center" wrapText="1"/>
    </xf>
    <xf numFmtId="3" fontId="6" fillId="4" borderId="4" xfId="0" applyNumberFormat="1" applyFont="1" applyFill="1" applyBorder="1" applyAlignment="1">
      <alignment horizontal="right" vertical="center" wrapText="1"/>
    </xf>
    <xf numFmtId="0" fontId="26" fillId="7" borderId="4" xfId="0" applyFont="1" applyFill="1" applyBorder="1" applyAlignment="1">
      <alignment horizontal="left" vertical="center" wrapText="1"/>
    </xf>
    <xf numFmtId="3" fontId="20" fillId="7" borderId="4" xfId="0" applyNumberFormat="1" applyFont="1" applyFill="1" applyBorder="1" applyAlignment="1">
      <alignment horizontal="right"/>
    </xf>
    <xf numFmtId="3" fontId="23" fillId="7" borderId="3" xfId="0" applyNumberFormat="1" applyFont="1" applyFill="1" applyBorder="1"/>
    <xf numFmtId="3" fontId="22" fillId="7" borderId="4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 wrapText="1"/>
    </xf>
    <xf numFmtId="3" fontId="20" fillId="7" borderId="3" xfId="0" applyNumberFormat="1" applyFont="1" applyFill="1" applyBorder="1" applyAlignment="1">
      <alignment horizontal="right"/>
    </xf>
    <xf numFmtId="3" fontId="22" fillId="2" borderId="6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6" fillId="7" borderId="1" xfId="0" applyFont="1" applyFill="1" applyBorder="1" applyAlignment="1">
      <alignment horizontal="left" vertical="center" wrapText="1"/>
    </xf>
    <xf numFmtId="0" fontId="26" fillId="7" borderId="2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15" sqref="J1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5" t="s">
        <v>17</v>
      </c>
      <c r="B3" s="115"/>
      <c r="C3" s="115"/>
      <c r="D3" s="115"/>
      <c r="E3" s="115"/>
      <c r="F3" s="115"/>
      <c r="G3" s="115"/>
      <c r="H3" s="115"/>
      <c r="I3" s="116"/>
      <c r="J3" s="11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5" t="s">
        <v>21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28</v>
      </c>
    </row>
    <row r="7" spans="1:10" ht="25.5" x14ac:dyDescent="0.25">
      <c r="A7" s="23"/>
      <c r="B7" s="24"/>
      <c r="C7" s="24"/>
      <c r="D7" s="25"/>
      <c r="E7" s="26"/>
      <c r="F7" s="3" t="s">
        <v>92</v>
      </c>
      <c r="G7" s="3" t="s">
        <v>93</v>
      </c>
      <c r="H7" s="3" t="s">
        <v>94</v>
      </c>
      <c r="I7" s="3" t="s">
        <v>35</v>
      </c>
      <c r="J7" s="3" t="s">
        <v>95</v>
      </c>
    </row>
    <row r="8" spans="1:10" x14ac:dyDescent="0.25">
      <c r="A8" s="118" t="s">
        <v>0</v>
      </c>
      <c r="B8" s="119"/>
      <c r="C8" s="119"/>
      <c r="D8" s="119"/>
      <c r="E8" s="120"/>
      <c r="F8" s="27">
        <f>F9+F10</f>
        <v>8243029.9100000001</v>
      </c>
      <c r="G8" s="27">
        <f t="shared" ref="G8:J8" si="0">G9+G10</f>
        <v>7990300</v>
      </c>
      <c r="H8" s="27">
        <f>H9+H10</f>
        <v>8903600</v>
      </c>
      <c r="I8" s="27">
        <f>I9+I10</f>
        <v>8914200</v>
      </c>
      <c r="J8" s="27">
        <f t="shared" si="0"/>
        <v>9144100</v>
      </c>
    </row>
    <row r="9" spans="1:10" x14ac:dyDescent="0.25">
      <c r="A9" s="121" t="s">
        <v>29</v>
      </c>
      <c r="B9" s="122"/>
      <c r="C9" s="122"/>
      <c r="D9" s="122"/>
      <c r="E9" s="114"/>
      <c r="F9" s="28">
        <v>8242569</v>
      </c>
      <c r="G9" s="28">
        <f>106200+850000+15800+6889200+127900</f>
        <v>7989100</v>
      </c>
      <c r="H9" s="28">
        <f>8903600-500</f>
        <v>8903100</v>
      </c>
      <c r="I9" s="28">
        <f>9014200-600-100000</f>
        <v>8913600</v>
      </c>
      <c r="J9" s="28">
        <f>9344100-700-200000</f>
        <v>9143400</v>
      </c>
    </row>
    <row r="10" spans="1:10" x14ac:dyDescent="0.25">
      <c r="A10" s="113" t="s">
        <v>30</v>
      </c>
      <c r="B10" s="114"/>
      <c r="C10" s="114"/>
      <c r="D10" s="114"/>
      <c r="E10" s="114"/>
      <c r="F10" s="28">
        <v>460.91</v>
      </c>
      <c r="G10" s="28">
        <v>1200</v>
      </c>
      <c r="H10" s="28">
        <v>500</v>
      </c>
      <c r="I10" s="28">
        <v>600</v>
      </c>
      <c r="J10" s="28">
        <v>700</v>
      </c>
    </row>
    <row r="11" spans="1:10" x14ac:dyDescent="0.25">
      <c r="A11" s="31" t="s">
        <v>1</v>
      </c>
      <c r="B11" s="38"/>
      <c r="C11" s="38"/>
      <c r="D11" s="38"/>
      <c r="E11" s="38"/>
      <c r="F11" s="27">
        <f>F12+F13</f>
        <v>7282911.4100000001</v>
      </c>
      <c r="G11" s="27">
        <f t="shared" ref="G11" si="1">G12+G13</f>
        <v>7990300</v>
      </c>
      <c r="H11" s="27">
        <f>H12+H13</f>
        <v>8823500</v>
      </c>
      <c r="I11" s="27">
        <f>I12+I13</f>
        <v>8831600</v>
      </c>
      <c r="J11" s="27">
        <f>J12+J13</f>
        <v>9067700</v>
      </c>
    </row>
    <row r="12" spans="1:10" x14ac:dyDescent="0.25">
      <c r="A12" s="123" t="s">
        <v>31</v>
      </c>
      <c r="B12" s="122"/>
      <c r="C12" s="122"/>
      <c r="D12" s="122"/>
      <c r="E12" s="122"/>
      <c r="F12" s="28">
        <v>7089701.6799999997</v>
      </c>
      <c r="G12" s="28">
        <f>7990300-962400</f>
        <v>7027900</v>
      </c>
      <c r="H12" s="28">
        <f>8823500-310700</f>
        <v>8512800</v>
      </c>
      <c r="I12" s="28">
        <v>8714500</v>
      </c>
      <c r="J12" s="39">
        <v>8947400</v>
      </c>
    </row>
    <row r="13" spans="1:10" x14ac:dyDescent="0.25">
      <c r="A13" s="113" t="s">
        <v>32</v>
      </c>
      <c r="B13" s="114"/>
      <c r="C13" s="114"/>
      <c r="D13" s="114"/>
      <c r="E13" s="114"/>
      <c r="F13" s="28">
        <v>193209.73</v>
      </c>
      <c r="G13" s="28">
        <f>11700+71100+28400+1200+850000</f>
        <v>962400</v>
      </c>
      <c r="H13" s="28">
        <v>310700</v>
      </c>
      <c r="I13" s="28">
        <v>117100</v>
      </c>
      <c r="J13" s="39">
        <v>120300</v>
      </c>
    </row>
    <row r="14" spans="1:10" x14ac:dyDescent="0.25">
      <c r="A14" s="124" t="s">
        <v>48</v>
      </c>
      <c r="B14" s="119"/>
      <c r="C14" s="119"/>
      <c r="D14" s="119"/>
      <c r="E14" s="119"/>
      <c r="F14" s="27">
        <f>F8-F11</f>
        <v>960118.5</v>
      </c>
      <c r="G14" s="27">
        <f>G8-G11</f>
        <v>0</v>
      </c>
      <c r="H14" s="27">
        <f>H8-H11</f>
        <v>80100</v>
      </c>
      <c r="I14" s="27">
        <f>I8-I11</f>
        <v>82600</v>
      </c>
      <c r="J14" s="27">
        <f>J8-J11</f>
        <v>76400</v>
      </c>
    </row>
    <row r="15" spans="1:10" ht="18" x14ac:dyDescent="0.25">
      <c r="A15" s="4"/>
      <c r="B15" s="19"/>
      <c r="C15" s="19"/>
      <c r="D15" s="19"/>
      <c r="E15" s="19"/>
      <c r="F15" s="19"/>
      <c r="G15" s="19"/>
      <c r="H15" s="102"/>
      <c r="I15" s="102"/>
      <c r="J15" s="102"/>
    </row>
    <row r="16" spans="1:10" ht="15.75" x14ac:dyDescent="0.25">
      <c r="A16" s="115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5.5" x14ac:dyDescent="0.25">
      <c r="A18" s="23"/>
      <c r="B18" s="24"/>
      <c r="C18" s="24"/>
      <c r="D18" s="25"/>
      <c r="E18" s="26"/>
      <c r="F18" s="3" t="s">
        <v>92</v>
      </c>
      <c r="G18" s="3" t="s">
        <v>93</v>
      </c>
      <c r="H18" s="3" t="s">
        <v>94</v>
      </c>
      <c r="I18" s="3" t="s">
        <v>35</v>
      </c>
      <c r="J18" s="3" t="s">
        <v>95</v>
      </c>
    </row>
    <row r="19" spans="1:10" x14ac:dyDescent="0.25">
      <c r="A19" s="113" t="s">
        <v>33</v>
      </c>
      <c r="B19" s="114"/>
      <c r="C19" s="114"/>
      <c r="D19" s="114"/>
      <c r="E19" s="114"/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13" t="s">
        <v>34</v>
      </c>
      <c r="B20" s="114"/>
      <c r="C20" s="114"/>
      <c r="D20" s="114"/>
      <c r="E20" s="114"/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24" t="s">
        <v>2</v>
      </c>
      <c r="B21" s="119"/>
      <c r="C21" s="119"/>
      <c r="D21" s="119"/>
      <c r="E21" s="119"/>
      <c r="F21" s="27">
        <f>F19-F20</f>
        <v>0</v>
      </c>
      <c r="G21" s="27">
        <f t="shared" ref="G21:J21" si="2">G19-G20</f>
        <v>0</v>
      </c>
      <c r="H21" s="27">
        <f t="shared" si="2"/>
        <v>0</v>
      </c>
      <c r="I21" s="27">
        <f t="shared" si="2"/>
        <v>0</v>
      </c>
      <c r="J21" s="27">
        <f t="shared" si="2"/>
        <v>0</v>
      </c>
    </row>
    <row r="22" spans="1:10" x14ac:dyDescent="0.25">
      <c r="A22" s="124" t="s">
        <v>49</v>
      </c>
      <c r="B22" s="119"/>
      <c r="C22" s="119"/>
      <c r="D22" s="119"/>
      <c r="E22" s="119"/>
      <c r="F22" s="27">
        <f>F14+F21</f>
        <v>960118.5</v>
      </c>
      <c r="G22" s="27">
        <f t="shared" ref="G22:J22" si="3">G14+G21</f>
        <v>0</v>
      </c>
      <c r="H22" s="27">
        <f t="shared" si="3"/>
        <v>80100</v>
      </c>
      <c r="I22" s="27">
        <f t="shared" si="3"/>
        <v>82600</v>
      </c>
      <c r="J22" s="27">
        <f t="shared" si="3"/>
        <v>76400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15" t="s">
        <v>50</v>
      </c>
      <c r="B24" s="117"/>
      <c r="C24" s="117"/>
      <c r="D24" s="117"/>
      <c r="E24" s="117"/>
      <c r="F24" s="117"/>
      <c r="G24" s="117"/>
      <c r="H24" s="117"/>
      <c r="I24" s="117"/>
      <c r="J24" s="117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</row>
    <row r="26" spans="1:10" ht="25.5" x14ac:dyDescent="0.25">
      <c r="A26" s="23"/>
      <c r="B26" s="24"/>
      <c r="C26" s="24"/>
      <c r="D26" s="25"/>
      <c r="E26" s="26"/>
      <c r="F26" s="3" t="s">
        <v>92</v>
      </c>
      <c r="G26" s="3" t="s">
        <v>93</v>
      </c>
      <c r="H26" s="3" t="s">
        <v>94</v>
      </c>
      <c r="I26" s="3" t="s">
        <v>35</v>
      </c>
      <c r="J26" s="3" t="s">
        <v>95</v>
      </c>
    </row>
    <row r="27" spans="1:10" ht="15" customHeight="1" x14ac:dyDescent="0.25">
      <c r="A27" s="125" t="s">
        <v>51</v>
      </c>
      <c r="B27" s="126"/>
      <c r="C27" s="126"/>
      <c r="D27" s="126"/>
      <c r="E27" s="127"/>
      <c r="F27" s="40">
        <v>-1199160</v>
      </c>
      <c r="G27" s="40">
        <f>F28</f>
        <v>-239041.5</v>
      </c>
      <c r="H27" s="40">
        <v>-239042</v>
      </c>
      <c r="I27" s="40">
        <f>H28</f>
        <v>-158942</v>
      </c>
      <c r="J27" s="40">
        <f>I28</f>
        <v>-76342</v>
      </c>
    </row>
    <row r="28" spans="1:10" ht="15" customHeight="1" x14ac:dyDescent="0.25">
      <c r="A28" s="124" t="s">
        <v>52</v>
      </c>
      <c r="B28" s="119"/>
      <c r="C28" s="119"/>
      <c r="D28" s="119"/>
      <c r="E28" s="119"/>
      <c r="F28" s="42">
        <f>F22+F27</f>
        <v>-239041.5</v>
      </c>
      <c r="G28" s="42">
        <f t="shared" ref="G28:J28" si="4">G22+G27</f>
        <v>-239041.5</v>
      </c>
      <c r="H28" s="42">
        <f t="shared" si="4"/>
        <v>-158942</v>
      </c>
      <c r="I28" s="42">
        <f t="shared" si="4"/>
        <v>-76342</v>
      </c>
      <c r="J28" s="42">
        <f t="shared" si="4"/>
        <v>58</v>
      </c>
    </row>
    <row r="29" spans="1:10" ht="45" customHeight="1" x14ac:dyDescent="0.25">
      <c r="A29" s="118" t="s">
        <v>53</v>
      </c>
      <c r="B29" s="128"/>
      <c r="C29" s="128"/>
      <c r="D29" s="128"/>
      <c r="E29" s="129"/>
      <c r="F29" s="42">
        <f>F14+F21+F27-F28</f>
        <v>0</v>
      </c>
      <c r="G29" s="42">
        <f t="shared" ref="G29:J29" si="5">G14+G21+G27-G28</f>
        <v>0</v>
      </c>
      <c r="H29" s="42">
        <f t="shared" si="5"/>
        <v>0</v>
      </c>
      <c r="I29" s="42">
        <f t="shared" si="5"/>
        <v>0</v>
      </c>
      <c r="J29" s="42">
        <f t="shared" si="5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130" t="s">
        <v>47</v>
      </c>
      <c r="B31" s="130"/>
      <c r="C31" s="130"/>
      <c r="D31" s="130"/>
      <c r="E31" s="130"/>
      <c r="F31" s="130"/>
      <c r="G31" s="130"/>
      <c r="H31" s="130"/>
      <c r="I31" s="130"/>
      <c r="J31" s="130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3" t="s">
        <v>92</v>
      </c>
      <c r="G33" s="3" t="s">
        <v>93</v>
      </c>
      <c r="H33" s="3" t="s">
        <v>94</v>
      </c>
      <c r="I33" s="3" t="s">
        <v>35</v>
      </c>
      <c r="J33" s="3" t="s">
        <v>95</v>
      </c>
    </row>
    <row r="34" spans="1:10" x14ac:dyDescent="0.25">
      <c r="A34" s="125" t="s">
        <v>51</v>
      </c>
      <c r="B34" s="126"/>
      <c r="C34" s="126"/>
      <c r="D34" s="126"/>
      <c r="E34" s="127"/>
      <c r="F34" s="40">
        <f>F27</f>
        <v>-1199160</v>
      </c>
      <c r="G34" s="40">
        <f t="shared" ref="G34:J34" si="6">G27</f>
        <v>-239041.5</v>
      </c>
      <c r="H34" s="40">
        <f t="shared" si="6"/>
        <v>-239042</v>
      </c>
      <c r="I34" s="40">
        <f t="shared" si="6"/>
        <v>-158942</v>
      </c>
      <c r="J34" s="40">
        <f t="shared" si="6"/>
        <v>-76342</v>
      </c>
    </row>
    <row r="35" spans="1:10" ht="28.5" customHeight="1" x14ac:dyDescent="0.25">
      <c r="A35" s="125" t="s">
        <v>54</v>
      </c>
      <c r="B35" s="126"/>
      <c r="C35" s="126"/>
      <c r="D35" s="126"/>
      <c r="E35" s="127"/>
      <c r="F35" s="40">
        <v>0</v>
      </c>
      <c r="G35" s="40">
        <v>0</v>
      </c>
      <c r="H35" s="40">
        <v>0</v>
      </c>
      <c r="I35" s="40">
        <v>0</v>
      </c>
      <c r="J35" s="41">
        <v>0</v>
      </c>
    </row>
    <row r="36" spans="1:10" x14ac:dyDescent="0.25">
      <c r="A36" s="125" t="s">
        <v>55</v>
      </c>
      <c r="B36" s="131"/>
      <c r="C36" s="131"/>
      <c r="D36" s="131"/>
      <c r="E36" s="132"/>
      <c r="F36" s="40">
        <v>960118</v>
      </c>
      <c r="G36" s="40">
        <v>0</v>
      </c>
      <c r="H36" s="40">
        <v>80100</v>
      </c>
      <c r="I36" s="40">
        <v>82600</v>
      </c>
      <c r="J36" s="41">
        <v>76400</v>
      </c>
    </row>
    <row r="37" spans="1:10" ht="15" customHeight="1" x14ac:dyDescent="0.25">
      <c r="A37" s="124" t="s">
        <v>52</v>
      </c>
      <c r="B37" s="119"/>
      <c r="C37" s="119"/>
      <c r="D37" s="119"/>
      <c r="E37" s="119"/>
      <c r="F37" s="29">
        <f>F34-F35+F36</f>
        <v>-239042</v>
      </c>
      <c r="G37" s="29">
        <f t="shared" ref="G37:J37" si="7">G34-G35+G36</f>
        <v>-239041.5</v>
      </c>
      <c r="H37" s="29">
        <f>H34-H35+H36</f>
        <v>-158942</v>
      </c>
      <c r="I37" s="29">
        <f t="shared" si="7"/>
        <v>-76342</v>
      </c>
      <c r="J37" s="29">
        <f t="shared" si="7"/>
        <v>58</v>
      </c>
    </row>
    <row r="38" spans="1:10" ht="17.25" customHeight="1" x14ac:dyDescent="0.25"/>
    <row r="40" spans="1:10" ht="9" customHeight="1" x14ac:dyDescent="0.25"/>
  </sheetData>
  <mergeCells count="23">
    <mergeCell ref="A37:E37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workbookViewId="0">
      <selection activeCell="D41" sqref="D4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6.5703125" customWidth="1"/>
    <col min="4" max="8" width="25.28515625" customWidth="1"/>
  </cols>
  <sheetData>
    <row r="1" spans="1:10" ht="42" customHeight="1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15" t="s">
        <v>17</v>
      </c>
      <c r="B3" s="115"/>
      <c r="C3" s="115"/>
      <c r="D3" s="115"/>
      <c r="E3" s="115"/>
      <c r="F3" s="115"/>
      <c r="G3" s="115"/>
      <c r="H3" s="11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15" t="s">
        <v>4</v>
      </c>
      <c r="B5" s="115"/>
      <c r="C5" s="115"/>
      <c r="D5" s="115"/>
      <c r="E5" s="115"/>
      <c r="F5" s="115"/>
      <c r="G5" s="115"/>
      <c r="H5" s="11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15" t="s">
        <v>36</v>
      </c>
      <c r="B7" s="115"/>
      <c r="C7" s="115"/>
      <c r="D7" s="115"/>
      <c r="E7" s="115"/>
      <c r="F7" s="115"/>
      <c r="G7" s="115"/>
      <c r="H7" s="115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7" t="s">
        <v>5</v>
      </c>
      <c r="B9" s="16" t="s">
        <v>6</v>
      </c>
      <c r="C9" s="16" t="s">
        <v>3</v>
      </c>
      <c r="D9" s="16" t="s">
        <v>96</v>
      </c>
      <c r="E9" s="17" t="s">
        <v>93</v>
      </c>
      <c r="F9" s="17" t="s">
        <v>97</v>
      </c>
      <c r="G9" s="17" t="s">
        <v>27</v>
      </c>
      <c r="H9" s="17" t="s">
        <v>98</v>
      </c>
    </row>
    <row r="10" spans="1:10" x14ac:dyDescent="0.25">
      <c r="A10" s="33"/>
      <c r="B10" s="34"/>
      <c r="C10" s="32" t="s">
        <v>0</v>
      </c>
      <c r="D10" s="57">
        <f>D11+D18</f>
        <v>8243030</v>
      </c>
      <c r="E10" s="54">
        <f>E11+E18</f>
        <v>7990300</v>
      </c>
      <c r="F10" s="54">
        <f>F11+F18</f>
        <v>8903600</v>
      </c>
      <c r="G10" s="54">
        <f>G11+G18</f>
        <v>8914200</v>
      </c>
      <c r="H10" s="54">
        <f>H11+H18</f>
        <v>9144100</v>
      </c>
    </row>
    <row r="11" spans="1:10" ht="15.75" customHeight="1" x14ac:dyDescent="0.25">
      <c r="A11" s="11">
        <v>6</v>
      </c>
      <c r="B11" s="11"/>
      <c r="C11" s="11" t="s">
        <v>7</v>
      </c>
      <c r="D11" s="8">
        <f>SUM(D12:D17)</f>
        <v>8242569</v>
      </c>
      <c r="E11" s="8">
        <f>SUM(E12:E17)</f>
        <v>7989100</v>
      </c>
      <c r="F11" s="9">
        <f>SUM(F12:F17)</f>
        <v>8903100</v>
      </c>
      <c r="G11" s="9">
        <f>SUM(G12:G17)</f>
        <v>8913600</v>
      </c>
      <c r="H11" s="9">
        <f>SUM(H12:H17)</f>
        <v>9143400</v>
      </c>
    </row>
    <row r="12" spans="1:10" ht="38.25" x14ac:dyDescent="0.25">
      <c r="A12" s="11"/>
      <c r="B12" s="15">
        <v>63</v>
      </c>
      <c r="C12" s="15" t="s">
        <v>24</v>
      </c>
      <c r="D12" s="8">
        <v>1128871</v>
      </c>
      <c r="E12" s="9">
        <v>995300</v>
      </c>
      <c r="F12" s="9">
        <v>980100</v>
      </c>
      <c r="G12" s="9">
        <v>1011500</v>
      </c>
      <c r="H12" s="9">
        <v>1035000</v>
      </c>
    </row>
    <row r="13" spans="1:10" x14ac:dyDescent="0.25">
      <c r="A13" s="11"/>
      <c r="B13" s="15">
        <v>64</v>
      </c>
      <c r="C13" s="15" t="s">
        <v>58</v>
      </c>
      <c r="D13" s="8">
        <v>0</v>
      </c>
      <c r="E13" s="9">
        <v>100</v>
      </c>
      <c r="F13" s="9">
        <v>100</v>
      </c>
      <c r="G13" s="9">
        <v>100</v>
      </c>
      <c r="H13" s="9">
        <v>100</v>
      </c>
    </row>
    <row r="14" spans="1:10" ht="51" x14ac:dyDescent="0.25">
      <c r="A14" s="11"/>
      <c r="B14" s="15">
        <v>65</v>
      </c>
      <c r="C14" s="15" t="s">
        <v>57</v>
      </c>
      <c r="D14" s="8">
        <v>572536</v>
      </c>
      <c r="E14" s="9">
        <v>1569000</v>
      </c>
      <c r="F14" s="9">
        <v>1426800</v>
      </c>
      <c r="G14" s="9">
        <v>1472500</v>
      </c>
      <c r="H14" s="9">
        <v>1510000</v>
      </c>
    </row>
    <row r="15" spans="1:10" ht="51" x14ac:dyDescent="0.25">
      <c r="A15" s="12"/>
      <c r="B15" s="52">
        <v>66</v>
      </c>
      <c r="C15" s="55" t="s">
        <v>56</v>
      </c>
      <c r="D15" s="8">
        <v>13119.19</v>
      </c>
      <c r="E15" s="9">
        <v>26400</v>
      </c>
      <c r="F15" s="9">
        <v>32900</v>
      </c>
      <c r="G15" s="9">
        <v>34800</v>
      </c>
      <c r="H15" s="9">
        <v>36700</v>
      </c>
    </row>
    <row r="16" spans="1:10" ht="38.25" x14ac:dyDescent="0.25">
      <c r="A16" s="12"/>
      <c r="B16" s="12">
        <v>67</v>
      </c>
      <c r="C16" s="15" t="s">
        <v>25</v>
      </c>
      <c r="D16" s="8">
        <f>8242569-' Račun prihoda i rashoda'!D12-' Račun prihoda i rashoda'!D13-' Račun prihoda i rashoda'!D14-' Račun prihoda i rashoda'!D15-D17</f>
        <v>6525126.8099999996</v>
      </c>
      <c r="E16" s="8">
        <f>7989100-' Račun prihoda i rashoda'!E12-' Račun prihoda i rashoda'!E13-' Račun prihoda i rashoda'!E14-' Račun prihoda i rashoda'!E15-E17</f>
        <v>5389000</v>
      </c>
      <c r="F16" s="9">
        <v>6459200</v>
      </c>
      <c r="G16" s="9">
        <f>6491500-100000</f>
        <v>6391500</v>
      </c>
      <c r="H16" s="9">
        <f>6759000-200000</f>
        <v>6559000</v>
      </c>
    </row>
    <row r="17" spans="1:8" ht="25.5" x14ac:dyDescent="0.25">
      <c r="A17" s="12"/>
      <c r="B17" s="12">
        <v>68</v>
      </c>
      <c r="C17" s="15" t="s">
        <v>59</v>
      </c>
      <c r="D17" s="8">
        <v>2916</v>
      </c>
      <c r="E17" s="9">
        <v>9300</v>
      </c>
      <c r="F17" s="9">
        <v>4000</v>
      </c>
      <c r="G17" s="9">
        <v>3200</v>
      </c>
      <c r="H17" s="9">
        <v>2600</v>
      </c>
    </row>
    <row r="18" spans="1:8" ht="25.5" x14ac:dyDescent="0.25">
      <c r="A18" s="14">
        <v>7</v>
      </c>
      <c r="B18" s="14"/>
      <c r="C18" s="21" t="s">
        <v>8</v>
      </c>
      <c r="D18" s="8">
        <v>461</v>
      </c>
      <c r="E18" s="9">
        <v>1200</v>
      </c>
      <c r="F18" s="9">
        <f>F19</f>
        <v>500</v>
      </c>
      <c r="G18" s="9">
        <v>600</v>
      </c>
      <c r="H18" s="9">
        <v>700</v>
      </c>
    </row>
    <row r="19" spans="1:8" ht="38.25" x14ac:dyDescent="0.25">
      <c r="A19" s="15"/>
      <c r="B19" s="15">
        <v>72</v>
      </c>
      <c r="C19" s="22" t="s">
        <v>23</v>
      </c>
      <c r="D19" s="8">
        <v>461</v>
      </c>
      <c r="E19" s="9">
        <v>1200</v>
      </c>
      <c r="F19" s="9">
        <v>500</v>
      </c>
      <c r="G19" s="9">
        <v>600</v>
      </c>
      <c r="H19" s="10">
        <v>700</v>
      </c>
    </row>
    <row r="21" spans="1:8" ht="15.75" x14ac:dyDescent="0.25">
      <c r="A21" s="115" t="s">
        <v>37</v>
      </c>
      <c r="B21" s="133"/>
      <c r="C21" s="133"/>
      <c r="D21" s="133"/>
      <c r="E21" s="133"/>
      <c r="F21" s="133"/>
      <c r="G21" s="133"/>
      <c r="H21" s="133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7" t="s">
        <v>5</v>
      </c>
      <c r="B23" s="16" t="s">
        <v>6</v>
      </c>
      <c r="C23" s="16" t="s">
        <v>9</v>
      </c>
      <c r="D23" s="16" t="s">
        <v>96</v>
      </c>
      <c r="E23" s="17" t="s">
        <v>93</v>
      </c>
      <c r="F23" s="17" t="s">
        <v>97</v>
      </c>
      <c r="G23" s="17" t="s">
        <v>27</v>
      </c>
      <c r="H23" s="17" t="s">
        <v>98</v>
      </c>
    </row>
    <row r="24" spans="1:8" x14ac:dyDescent="0.25">
      <c r="A24" s="33"/>
      <c r="B24" s="34"/>
      <c r="C24" s="95" t="s">
        <v>1</v>
      </c>
      <c r="D24" s="96">
        <f>D25+D32</f>
        <v>7282911</v>
      </c>
      <c r="E24" s="96">
        <f>E25+E32</f>
        <v>9145600</v>
      </c>
      <c r="F24" s="96">
        <f>F25+F32</f>
        <v>8823500</v>
      </c>
      <c r="G24" s="96">
        <f>G25+G32</f>
        <v>8831600</v>
      </c>
      <c r="H24" s="96">
        <f>H25+H32</f>
        <v>9067700</v>
      </c>
    </row>
    <row r="25" spans="1:8" ht="15.75" customHeight="1" x14ac:dyDescent="0.25">
      <c r="A25" s="11">
        <v>3</v>
      </c>
      <c r="B25" s="11"/>
      <c r="C25" s="75" t="s">
        <v>10</v>
      </c>
      <c r="D25" s="69">
        <f>D26+D27+D28+D29+D31</f>
        <v>7089701</v>
      </c>
      <c r="E25" s="69">
        <f>E26+E27+E28</f>
        <v>8222400</v>
      </c>
      <c r="F25" s="69">
        <f>F26+F27+F28+F30</f>
        <v>8508800</v>
      </c>
      <c r="G25" s="69">
        <f>G26+G27+G28+G30</f>
        <v>8714500</v>
      </c>
      <c r="H25" s="69">
        <f>H26+H27+H28+H30</f>
        <v>8947400</v>
      </c>
    </row>
    <row r="26" spans="1:8" ht="15.75" customHeight="1" x14ac:dyDescent="0.25">
      <c r="A26" s="11"/>
      <c r="B26" s="15">
        <v>31</v>
      </c>
      <c r="C26" s="97" t="s">
        <v>11</v>
      </c>
      <c r="D26" s="69">
        <v>4596956</v>
      </c>
      <c r="E26" s="63">
        <v>5724400</v>
      </c>
      <c r="F26" s="63">
        <v>5908600</v>
      </c>
      <c r="G26" s="63">
        <v>6099600</v>
      </c>
      <c r="H26" s="63">
        <v>6268400</v>
      </c>
    </row>
    <row r="27" spans="1:8" x14ac:dyDescent="0.25">
      <c r="A27" s="12"/>
      <c r="B27" s="12">
        <v>32</v>
      </c>
      <c r="C27" s="52" t="s">
        <v>20</v>
      </c>
      <c r="D27" s="69">
        <v>2067272</v>
      </c>
      <c r="E27" s="63">
        <v>2434000</v>
      </c>
      <c r="F27" s="63">
        <f>2544400+1900</f>
        <v>2546300</v>
      </c>
      <c r="G27" s="63">
        <f>2646300-105000+18000</f>
        <v>2559300</v>
      </c>
      <c r="H27" s="63">
        <f>2748900-145000+18000</f>
        <v>2621900</v>
      </c>
    </row>
    <row r="28" spans="1:8" x14ac:dyDescent="0.25">
      <c r="A28" s="12"/>
      <c r="B28" s="52">
        <v>34</v>
      </c>
      <c r="C28" s="52" t="s">
        <v>69</v>
      </c>
      <c r="D28" s="69">
        <v>61637</v>
      </c>
      <c r="E28" s="63">
        <v>64000</v>
      </c>
      <c r="F28" s="63">
        <v>46900</v>
      </c>
      <c r="G28" s="63">
        <v>48400</v>
      </c>
      <c r="H28" s="63">
        <v>49700</v>
      </c>
    </row>
    <row r="29" spans="1:8" x14ac:dyDescent="0.25">
      <c r="A29" s="12"/>
      <c r="B29" s="52">
        <v>36</v>
      </c>
      <c r="C29" s="52" t="s">
        <v>99</v>
      </c>
      <c r="D29" s="69">
        <v>356118</v>
      </c>
      <c r="E29" s="69">
        <v>0</v>
      </c>
      <c r="F29" s="69">
        <v>0</v>
      </c>
      <c r="G29" s="69">
        <v>0</v>
      </c>
      <c r="H29" s="69">
        <v>0</v>
      </c>
    </row>
    <row r="30" spans="1:8" x14ac:dyDescent="0.25">
      <c r="A30" s="12"/>
      <c r="B30" s="52">
        <v>37</v>
      </c>
      <c r="C30" s="52" t="s">
        <v>100</v>
      </c>
      <c r="D30" s="69">
        <v>0</v>
      </c>
      <c r="E30" s="69">
        <v>0</v>
      </c>
      <c r="F30" s="69">
        <v>7000</v>
      </c>
      <c r="G30" s="69">
        <v>7200</v>
      </c>
      <c r="H30" s="69">
        <v>7400</v>
      </c>
    </row>
    <row r="31" spans="1:8" x14ac:dyDescent="0.25">
      <c r="A31" s="12"/>
      <c r="B31" s="52">
        <v>38</v>
      </c>
      <c r="C31" s="52" t="s">
        <v>101</v>
      </c>
      <c r="D31" s="69">
        <v>7718</v>
      </c>
      <c r="E31" s="69">
        <v>7718</v>
      </c>
      <c r="F31" s="69">
        <v>0</v>
      </c>
      <c r="G31" s="69"/>
      <c r="H31" s="69"/>
    </row>
    <row r="32" spans="1:8" ht="25.5" x14ac:dyDescent="0.25">
      <c r="A32" s="14">
        <v>4</v>
      </c>
      <c r="B32" s="14"/>
      <c r="C32" s="74" t="s">
        <v>12</v>
      </c>
      <c r="D32" s="70">
        <f>SUM(D33:D35)</f>
        <v>193210</v>
      </c>
      <c r="E32" s="70">
        <f>SUM(E33:E35)</f>
        <v>923200</v>
      </c>
      <c r="F32" s="70">
        <f>SUM(F33:F35)</f>
        <v>314700</v>
      </c>
      <c r="G32" s="70">
        <f>SUM(G33:G35)</f>
        <v>117100</v>
      </c>
      <c r="H32" s="70">
        <f t="shared" ref="H32" si="0">SUM(H33:H35)</f>
        <v>120300</v>
      </c>
    </row>
    <row r="33" spans="1:8" ht="38.25" x14ac:dyDescent="0.25">
      <c r="A33" s="15"/>
      <c r="B33" s="15">
        <v>41</v>
      </c>
      <c r="C33" s="98" t="s">
        <v>13</v>
      </c>
      <c r="D33" s="69">
        <v>35570</v>
      </c>
      <c r="E33" s="63">
        <v>27000</v>
      </c>
      <c r="F33" s="63">
        <v>25500</v>
      </c>
      <c r="G33" s="63">
        <f>51300-25000</f>
        <v>26300</v>
      </c>
      <c r="H33" s="92">
        <f>52000-25000</f>
        <v>27000</v>
      </c>
    </row>
    <row r="34" spans="1:8" ht="39" x14ac:dyDescent="0.25">
      <c r="A34" s="58"/>
      <c r="B34" s="100">
        <v>42</v>
      </c>
      <c r="C34" s="99" t="s">
        <v>26</v>
      </c>
      <c r="D34" s="63">
        <v>157640</v>
      </c>
      <c r="E34" s="64">
        <v>896200</v>
      </c>
      <c r="F34" s="64">
        <v>89200</v>
      </c>
      <c r="G34" s="64">
        <f>78800-20000+32000</f>
        <v>90800</v>
      </c>
      <c r="H34" s="64">
        <f>141300-80000+32000</f>
        <v>93300</v>
      </c>
    </row>
    <row r="35" spans="1:8" ht="26.25" x14ac:dyDescent="0.25">
      <c r="A35" s="58"/>
      <c r="B35" s="100">
        <v>45</v>
      </c>
      <c r="C35" s="99" t="s">
        <v>70</v>
      </c>
      <c r="D35" s="63">
        <v>0</v>
      </c>
      <c r="E35" s="64">
        <v>0</v>
      </c>
      <c r="F35" s="64">
        <v>200000</v>
      </c>
      <c r="G35" s="64">
        <v>0</v>
      </c>
      <c r="H35" s="64">
        <v>0</v>
      </c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1"/>
  <sheetViews>
    <sheetView workbookViewId="0">
      <selection activeCell="F11" sqref="F1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15" t="s">
        <v>17</v>
      </c>
      <c r="B3" s="115"/>
      <c r="C3" s="115"/>
      <c r="D3" s="115"/>
      <c r="E3" s="115"/>
      <c r="F3" s="115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15" t="s">
        <v>4</v>
      </c>
      <c r="B5" s="115"/>
      <c r="C5" s="115"/>
      <c r="D5" s="115"/>
      <c r="E5" s="115"/>
      <c r="F5" s="115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15" t="s">
        <v>38</v>
      </c>
      <c r="B7" s="115"/>
      <c r="C7" s="115"/>
      <c r="D7" s="115"/>
      <c r="E7" s="115"/>
      <c r="F7" s="115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40</v>
      </c>
      <c r="B9" s="16" t="s">
        <v>96</v>
      </c>
      <c r="C9" s="17" t="s">
        <v>93</v>
      </c>
      <c r="D9" s="17" t="s">
        <v>97</v>
      </c>
      <c r="E9" s="17" t="s">
        <v>27</v>
      </c>
      <c r="F9" s="17" t="s">
        <v>98</v>
      </c>
    </row>
    <row r="10" spans="1:10" x14ac:dyDescent="0.25">
      <c r="A10" s="35" t="s">
        <v>0</v>
      </c>
      <c r="B10" s="53">
        <f>B11+B14+B16+B18+B20+B22</f>
        <v>8243030</v>
      </c>
      <c r="C10" s="53">
        <f>C11+C14+C16+C18+C20+C22</f>
        <v>9145600</v>
      </c>
      <c r="D10" s="53">
        <f>D11+D14+D16+D18+D20+D22</f>
        <v>8903600</v>
      </c>
      <c r="E10" s="53">
        <f>E11+E14+E16+E18+E20+E22</f>
        <v>8914200</v>
      </c>
      <c r="F10" s="53">
        <f>F11+F14+F16+F18+F20+F22</f>
        <v>9144100</v>
      </c>
    </row>
    <row r="11" spans="1:10" x14ac:dyDescent="0.25">
      <c r="A11" s="21" t="s">
        <v>44</v>
      </c>
      <c r="B11" s="53">
        <f>B12+B13</f>
        <v>410099</v>
      </c>
      <c r="C11" s="53">
        <f>C12+C13</f>
        <v>1044300</v>
      </c>
      <c r="D11" s="53">
        <f t="shared" ref="D11:F11" si="0">D12+D13</f>
        <v>699200</v>
      </c>
      <c r="E11" s="53">
        <f t="shared" si="0"/>
        <v>447200</v>
      </c>
      <c r="F11" s="53">
        <f t="shared" si="0"/>
        <v>456000</v>
      </c>
    </row>
    <row r="12" spans="1:10" x14ac:dyDescent="0.25">
      <c r="A12" s="13" t="s">
        <v>45</v>
      </c>
      <c r="B12" s="101">
        <v>105017</v>
      </c>
      <c r="C12" s="101">
        <f>9145600-8951300</f>
        <v>194300</v>
      </c>
      <c r="D12" s="9">
        <v>649200</v>
      </c>
      <c r="E12" s="9">
        <v>397200</v>
      </c>
      <c r="F12" s="9">
        <v>406000</v>
      </c>
    </row>
    <row r="13" spans="1:10" x14ac:dyDescent="0.25">
      <c r="A13" s="60" t="s">
        <v>75</v>
      </c>
      <c r="B13" s="101">
        <v>305082</v>
      </c>
      <c r="C13" s="101">
        <v>850000</v>
      </c>
      <c r="D13" s="9">
        <v>50000</v>
      </c>
      <c r="E13" s="9">
        <v>50000</v>
      </c>
      <c r="F13" s="9">
        <v>50000</v>
      </c>
    </row>
    <row r="14" spans="1:10" x14ac:dyDescent="0.25">
      <c r="A14" s="59" t="s">
        <v>46</v>
      </c>
      <c r="B14" s="61">
        <f>B15</f>
        <v>12719</v>
      </c>
      <c r="C14" s="61">
        <f>C15</f>
        <v>15800</v>
      </c>
      <c r="D14" s="61">
        <f t="shared" ref="D14:F14" si="1">D15</f>
        <v>17000</v>
      </c>
      <c r="E14" s="61">
        <f t="shared" si="1"/>
        <v>17500</v>
      </c>
      <c r="F14" s="61">
        <f t="shared" si="1"/>
        <v>18200</v>
      </c>
    </row>
    <row r="15" spans="1:10" x14ac:dyDescent="0.25">
      <c r="A15" s="60" t="s">
        <v>71</v>
      </c>
      <c r="B15" s="8">
        <v>12719</v>
      </c>
      <c r="C15" s="9">
        <v>15800</v>
      </c>
      <c r="D15" s="9">
        <v>17000</v>
      </c>
      <c r="E15" s="9">
        <v>17500</v>
      </c>
      <c r="F15" s="9">
        <v>18200</v>
      </c>
    </row>
    <row r="16" spans="1:10" ht="25.5" x14ac:dyDescent="0.25">
      <c r="A16" s="75" t="s">
        <v>42</v>
      </c>
      <c r="B16" s="62">
        <f>B17</f>
        <v>7412844</v>
      </c>
      <c r="C16" s="62">
        <f>C17</f>
        <v>8064300</v>
      </c>
      <c r="D16" s="62">
        <f t="shared" ref="D16:F16" si="2">D17</f>
        <v>8166900</v>
      </c>
      <c r="E16" s="62">
        <f t="shared" si="2"/>
        <v>8428300</v>
      </c>
      <c r="F16" s="62">
        <f t="shared" si="2"/>
        <v>8648000</v>
      </c>
    </row>
    <row r="17" spans="1:6" ht="25.5" x14ac:dyDescent="0.25">
      <c r="A17" s="76" t="s">
        <v>43</v>
      </c>
      <c r="B17" s="8">
        <f>6437138+975706</f>
        <v>7412844</v>
      </c>
      <c r="C17" s="9">
        <v>8064300</v>
      </c>
      <c r="D17" s="9">
        <v>8166900</v>
      </c>
      <c r="E17" s="9">
        <v>8428300</v>
      </c>
      <c r="F17" s="9">
        <v>8648000</v>
      </c>
    </row>
    <row r="18" spans="1:6" x14ac:dyDescent="0.25">
      <c r="A18" s="73" t="s">
        <v>41</v>
      </c>
      <c r="B18" s="61">
        <f>B19</f>
        <v>403591</v>
      </c>
      <c r="C18" s="61">
        <f>C19</f>
        <v>0</v>
      </c>
      <c r="D18" s="61">
        <f t="shared" ref="D18:F18" si="3">D19</f>
        <v>0</v>
      </c>
      <c r="E18" s="61">
        <f t="shared" si="3"/>
        <v>0</v>
      </c>
      <c r="F18" s="61">
        <f t="shared" si="3"/>
        <v>0</v>
      </c>
    </row>
    <row r="19" spans="1:6" x14ac:dyDescent="0.25">
      <c r="A19" s="60" t="s">
        <v>72</v>
      </c>
      <c r="B19" s="69">
        <v>403591</v>
      </c>
      <c r="C19" s="63">
        <v>0</v>
      </c>
      <c r="D19" s="9">
        <v>0</v>
      </c>
      <c r="E19" s="9">
        <v>0</v>
      </c>
      <c r="F19" s="10">
        <v>0</v>
      </c>
    </row>
    <row r="20" spans="1:6" x14ac:dyDescent="0.25">
      <c r="A20" s="77" t="s">
        <v>73</v>
      </c>
      <c r="B20" s="66">
        <f>B21</f>
        <v>3316</v>
      </c>
      <c r="C20" s="66">
        <f>C21</f>
        <v>20000</v>
      </c>
      <c r="D20" s="66">
        <f t="shared" ref="D20:F20" si="4">D21</f>
        <v>20000</v>
      </c>
      <c r="E20" s="66">
        <f t="shared" si="4"/>
        <v>20600</v>
      </c>
      <c r="F20" s="66">
        <f t="shared" si="4"/>
        <v>21200</v>
      </c>
    </row>
    <row r="21" spans="1:6" x14ac:dyDescent="0.25">
      <c r="A21" s="78" t="s">
        <v>74</v>
      </c>
      <c r="B21" s="64">
        <v>3316</v>
      </c>
      <c r="C21" s="64">
        <v>20000</v>
      </c>
      <c r="D21" s="64">
        <v>20000</v>
      </c>
      <c r="E21" s="64">
        <v>20600</v>
      </c>
      <c r="F21" s="64">
        <v>21200</v>
      </c>
    </row>
    <row r="22" spans="1:6" x14ac:dyDescent="0.25">
      <c r="A22" s="79" t="s">
        <v>76</v>
      </c>
      <c r="B22" s="66">
        <f>B23</f>
        <v>461</v>
      </c>
      <c r="C22" s="66">
        <f>C23</f>
        <v>1200</v>
      </c>
      <c r="D22" s="66">
        <f t="shared" ref="D22:F22" si="5">D23</f>
        <v>500</v>
      </c>
      <c r="E22" s="66">
        <f t="shared" si="5"/>
        <v>600</v>
      </c>
      <c r="F22" s="66">
        <f t="shared" si="5"/>
        <v>700</v>
      </c>
    </row>
    <row r="23" spans="1:6" ht="26.25" x14ac:dyDescent="0.25">
      <c r="A23" s="80" t="s">
        <v>77</v>
      </c>
      <c r="B23" s="65">
        <v>461</v>
      </c>
      <c r="C23" s="64">
        <v>1200</v>
      </c>
      <c r="D23" s="64">
        <v>500</v>
      </c>
      <c r="E23" s="64">
        <v>600</v>
      </c>
      <c r="F23" s="64">
        <v>700</v>
      </c>
    </row>
    <row r="24" spans="1:6" x14ac:dyDescent="0.25">
      <c r="A24" s="67"/>
      <c r="B24" s="68"/>
      <c r="C24" s="68"/>
    </row>
    <row r="25" spans="1:6" ht="15.75" customHeight="1" x14ac:dyDescent="0.25">
      <c r="A25" s="115" t="s">
        <v>39</v>
      </c>
      <c r="B25" s="115"/>
      <c r="C25" s="115"/>
      <c r="D25" s="115"/>
      <c r="E25" s="115"/>
      <c r="F25" s="115"/>
    </row>
    <row r="26" spans="1:6" ht="18" x14ac:dyDescent="0.25">
      <c r="A26" s="4"/>
      <c r="B26" s="4"/>
      <c r="C26" s="4"/>
      <c r="D26" s="4"/>
      <c r="E26" s="5"/>
      <c r="F26" s="5"/>
    </row>
    <row r="27" spans="1:6" ht="25.5" x14ac:dyDescent="0.25">
      <c r="A27" s="17" t="s">
        <v>40</v>
      </c>
      <c r="B27" s="16" t="s">
        <v>96</v>
      </c>
      <c r="C27" s="17" t="s">
        <v>93</v>
      </c>
      <c r="D27" s="17" t="s">
        <v>97</v>
      </c>
      <c r="E27" s="17" t="s">
        <v>27</v>
      </c>
      <c r="F27" s="17" t="s">
        <v>98</v>
      </c>
    </row>
    <row r="28" spans="1:6" x14ac:dyDescent="0.25">
      <c r="A28" s="73" t="s">
        <v>1</v>
      </c>
      <c r="B28" s="56">
        <f>B29+B32+B34+B36</f>
        <v>7282912</v>
      </c>
      <c r="C28" s="53">
        <f>C29+C32+C34+C36+C38+C40</f>
        <v>9145600</v>
      </c>
      <c r="D28" s="53">
        <f t="shared" ref="D28:F28" si="6">D29+D32+D34+D36+D38+D40</f>
        <v>8823500</v>
      </c>
      <c r="E28" s="53">
        <f t="shared" si="6"/>
        <v>8831600</v>
      </c>
      <c r="F28" s="53">
        <f t="shared" si="6"/>
        <v>9067700</v>
      </c>
    </row>
    <row r="29" spans="1:6" ht="15.75" customHeight="1" x14ac:dyDescent="0.25">
      <c r="A29" s="74" t="s">
        <v>44</v>
      </c>
      <c r="B29" s="53">
        <f>SUM(B30:B31)</f>
        <v>410099</v>
      </c>
      <c r="C29" s="53">
        <f>C30+C31</f>
        <v>1044300</v>
      </c>
      <c r="D29" s="53">
        <f t="shared" ref="D29:F29" si="7">D30+D31</f>
        <v>699200</v>
      </c>
      <c r="E29" s="53">
        <f t="shared" si="7"/>
        <v>447200</v>
      </c>
      <c r="F29" s="53">
        <f t="shared" si="7"/>
        <v>456000</v>
      </c>
    </row>
    <row r="30" spans="1:6" x14ac:dyDescent="0.25">
      <c r="A30" s="60" t="s">
        <v>45</v>
      </c>
      <c r="B30" s="9">
        <v>105017</v>
      </c>
      <c r="C30" s="9">
        <v>194300</v>
      </c>
      <c r="D30" s="9">
        <v>649200</v>
      </c>
      <c r="E30" s="9">
        <v>397200</v>
      </c>
      <c r="F30" s="9">
        <v>406000</v>
      </c>
    </row>
    <row r="31" spans="1:6" x14ac:dyDescent="0.25">
      <c r="A31" s="60" t="s">
        <v>75</v>
      </c>
      <c r="B31" s="9">
        <v>305082</v>
      </c>
      <c r="C31" s="9">
        <v>850000</v>
      </c>
      <c r="D31" s="9">
        <v>50000</v>
      </c>
      <c r="E31" s="9">
        <v>50000</v>
      </c>
      <c r="F31" s="9">
        <v>50000</v>
      </c>
    </row>
    <row r="32" spans="1:6" x14ac:dyDescent="0.25">
      <c r="A32" s="59" t="s">
        <v>46</v>
      </c>
      <c r="B32" s="71">
        <f>B33</f>
        <v>40164</v>
      </c>
      <c r="C32" s="61">
        <f>C33</f>
        <v>15800</v>
      </c>
      <c r="D32" s="61">
        <f t="shared" ref="D32:F32" si="8">D33</f>
        <v>17000</v>
      </c>
      <c r="E32" s="61">
        <f t="shared" si="8"/>
        <v>17500</v>
      </c>
      <c r="F32" s="61">
        <f t="shared" si="8"/>
        <v>18200</v>
      </c>
    </row>
    <row r="33" spans="1:6" x14ac:dyDescent="0.25">
      <c r="A33" s="60" t="s">
        <v>71</v>
      </c>
      <c r="B33" s="8">
        <v>40164</v>
      </c>
      <c r="C33" s="9">
        <v>15800</v>
      </c>
      <c r="D33" s="9">
        <v>17000</v>
      </c>
      <c r="E33" s="9">
        <v>17500</v>
      </c>
      <c r="F33" s="9">
        <v>18200</v>
      </c>
    </row>
    <row r="34" spans="1:6" ht="25.5" x14ac:dyDescent="0.25">
      <c r="A34" s="75" t="s">
        <v>42</v>
      </c>
      <c r="B34" s="72">
        <f>B35</f>
        <v>6429058</v>
      </c>
      <c r="C34" s="62">
        <f>C35</f>
        <v>8064300</v>
      </c>
      <c r="D34" s="62">
        <f t="shared" ref="D34:F34" si="9">D35</f>
        <v>8086800</v>
      </c>
      <c r="E34" s="62">
        <f t="shared" si="9"/>
        <v>8345700</v>
      </c>
      <c r="F34" s="62">
        <f t="shared" si="9"/>
        <v>8571600</v>
      </c>
    </row>
    <row r="35" spans="1:6" ht="25.5" x14ac:dyDescent="0.25">
      <c r="A35" s="76" t="s">
        <v>43</v>
      </c>
      <c r="B35" s="63">
        <v>6429058</v>
      </c>
      <c r="C35" s="63">
        <v>8064300</v>
      </c>
      <c r="D35" s="64">
        <f>8166900-80100</f>
        <v>8086800</v>
      </c>
      <c r="E35" s="64">
        <f>8428300-82600</f>
        <v>8345700</v>
      </c>
      <c r="F35" s="64">
        <f>8648000-76400</f>
        <v>8571600</v>
      </c>
    </row>
    <row r="36" spans="1:6" x14ac:dyDescent="0.25">
      <c r="A36" s="73" t="s">
        <v>41</v>
      </c>
      <c r="B36" s="61">
        <v>403591</v>
      </c>
      <c r="C36" s="61">
        <f>C37</f>
        <v>0</v>
      </c>
      <c r="D36" s="61">
        <f t="shared" ref="D36:F36" si="10">D37</f>
        <v>0</v>
      </c>
      <c r="E36" s="61">
        <f t="shared" si="10"/>
        <v>0</v>
      </c>
      <c r="F36" s="61">
        <f t="shared" si="10"/>
        <v>0</v>
      </c>
    </row>
    <row r="37" spans="1:6" x14ac:dyDescent="0.25">
      <c r="A37" s="60" t="s">
        <v>72</v>
      </c>
      <c r="B37" s="63">
        <v>403591</v>
      </c>
      <c r="C37" s="63">
        <v>0</v>
      </c>
      <c r="D37" s="64">
        <v>0</v>
      </c>
      <c r="E37" s="64">
        <v>0</v>
      </c>
      <c r="F37" s="64">
        <v>0</v>
      </c>
    </row>
    <row r="38" spans="1:6" x14ac:dyDescent="0.25">
      <c r="A38" s="77" t="s">
        <v>73</v>
      </c>
      <c r="B38" s="64"/>
      <c r="C38" s="66">
        <f>C39</f>
        <v>20000</v>
      </c>
      <c r="D38" s="66">
        <f t="shared" ref="D38:F38" si="11">D39</f>
        <v>20000</v>
      </c>
      <c r="E38" s="66">
        <f t="shared" si="11"/>
        <v>20600</v>
      </c>
      <c r="F38" s="66">
        <f t="shared" si="11"/>
        <v>21200</v>
      </c>
    </row>
    <row r="39" spans="1:6" x14ac:dyDescent="0.25">
      <c r="A39" s="78" t="s">
        <v>74</v>
      </c>
      <c r="B39" s="64">
        <v>0</v>
      </c>
      <c r="C39" s="64">
        <v>20000</v>
      </c>
      <c r="D39" s="64">
        <v>20000</v>
      </c>
      <c r="E39" s="64">
        <v>20600</v>
      </c>
      <c r="F39" s="64">
        <v>21200</v>
      </c>
    </row>
    <row r="40" spans="1:6" x14ac:dyDescent="0.25">
      <c r="A40" s="79" t="s">
        <v>76</v>
      </c>
      <c r="B40" s="64"/>
      <c r="C40" s="66">
        <f>C41</f>
        <v>1200</v>
      </c>
      <c r="D40" s="66">
        <f t="shared" ref="D40:F40" si="12">D41</f>
        <v>500</v>
      </c>
      <c r="E40" s="66">
        <f t="shared" si="12"/>
        <v>600</v>
      </c>
      <c r="F40" s="66">
        <f t="shared" si="12"/>
        <v>700</v>
      </c>
    </row>
    <row r="41" spans="1:6" ht="26.25" x14ac:dyDescent="0.25">
      <c r="A41" s="80" t="s">
        <v>77</v>
      </c>
      <c r="B41" s="64">
        <v>0</v>
      </c>
      <c r="C41" s="64">
        <v>1200</v>
      </c>
      <c r="D41" s="64">
        <v>500</v>
      </c>
      <c r="E41" s="64">
        <v>600</v>
      </c>
      <c r="F41" s="64">
        <v>700</v>
      </c>
    </row>
  </sheetData>
  <mergeCells count="5">
    <mergeCell ref="A3:F3"/>
    <mergeCell ref="A5:F5"/>
    <mergeCell ref="A7:F7"/>
    <mergeCell ref="A25:F25"/>
    <mergeCell ref="A1:J1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F11" sqref="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15" t="s">
        <v>17</v>
      </c>
      <c r="B3" s="115"/>
      <c r="C3" s="115"/>
      <c r="D3" s="115"/>
      <c r="E3" s="116"/>
      <c r="F3" s="116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5" t="s">
        <v>4</v>
      </c>
      <c r="B5" s="117"/>
      <c r="C5" s="117"/>
      <c r="D5" s="117"/>
      <c r="E5" s="117"/>
      <c r="F5" s="117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15" t="s">
        <v>14</v>
      </c>
      <c r="B7" s="133"/>
      <c r="C7" s="133"/>
      <c r="D7" s="133"/>
      <c r="E7" s="133"/>
      <c r="F7" s="133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7" t="s">
        <v>40</v>
      </c>
      <c r="B9" s="16" t="s">
        <v>96</v>
      </c>
      <c r="C9" s="17" t="s">
        <v>93</v>
      </c>
      <c r="D9" s="17" t="s">
        <v>97</v>
      </c>
      <c r="E9" s="17" t="s">
        <v>27</v>
      </c>
      <c r="F9" s="17" t="s">
        <v>98</v>
      </c>
    </row>
    <row r="10" spans="1:10" ht="15.75" customHeight="1" x14ac:dyDescent="0.25">
      <c r="A10" s="11" t="s">
        <v>15</v>
      </c>
      <c r="B10" s="70">
        <v>7282911</v>
      </c>
      <c r="C10" s="70">
        <v>9145600</v>
      </c>
      <c r="D10" s="70">
        <f>8903600-80100</f>
        <v>8823500</v>
      </c>
      <c r="E10" s="70">
        <f>9014200-82600-100000</f>
        <v>8831600</v>
      </c>
      <c r="F10" s="70">
        <f>9344100-76400-200000</f>
        <v>9067700</v>
      </c>
    </row>
    <row r="11" spans="1:10" x14ac:dyDescent="0.25">
      <c r="A11" s="65" t="s">
        <v>102</v>
      </c>
      <c r="B11" s="64">
        <v>7177895</v>
      </c>
      <c r="C11" s="64">
        <v>8951300</v>
      </c>
      <c r="D11" s="64">
        <f>8673500-80100</f>
        <v>8593400</v>
      </c>
      <c r="E11" s="64">
        <f>8773600-82600-100000</f>
        <v>8591000</v>
      </c>
      <c r="F11" s="64">
        <f>9101800-200000</f>
        <v>8901800</v>
      </c>
    </row>
    <row r="12" spans="1:10" x14ac:dyDescent="0.25">
      <c r="A12" s="65" t="s">
        <v>103</v>
      </c>
      <c r="B12" s="64">
        <v>7177895</v>
      </c>
      <c r="C12" s="64">
        <v>8951300</v>
      </c>
      <c r="D12" s="64">
        <f>8673500-80100</f>
        <v>8593400</v>
      </c>
      <c r="E12" s="64">
        <f>8773600-82600-100000</f>
        <v>8591000</v>
      </c>
      <c r="F12" s="64">
        <f>9101800-200000</f>
        <v>8901800</v>
      </c>
    </row>
    <row r="13" spans="1:10" x14ac:dyDescent="0.25">
      <c r="A13" s="65" t="s">
        <v>104</v>
      </c>
      <c r="B13" s="64">
        <v>105017</v>
      </c>
      <c r="C13" s="64">
        <v>194300</v>
      </c>
      <c r="D13" s="64">
        <v>150000</v>
      </c>
      <c r="E13" s="64">
        <v>158000</v>
      </c>
      <c r="F13" s="64">
        <v>165900</v>
      </c>
    </row>
    <row r="14" spans="1:10" x14ac:dyDescent="0.25">
      <c r="A14" s="65" t="s">
        <v>105</v>
      </c>
      <c r="B14" s="64">
        <v>105017</v>
      </c>
      <c r="C14" s="64">
        <v>194300</v>
      </c>
      <c r="D14" s="64">
        <v>150000</v>
      </c>
      <c r="E14" s="64">
        <v>158000</v>
      </c>
      <c r="F14" s="64">
        <v>165900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1"/>
  <sheetViews>
    <sheetView tabSelected="1" workbookViewId="0">
      <selection activeCell="I52" sqref="I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15" t="s">
        <v>16</v>
      </c>
      <c r="B3" s="117"/>
      <c r="C3" s="117"/>
      <c r="D3" s="117"/>
      <c r="E3" s="117"/>
      <c r="F3" s="117"/>
      <c r="G3" s="117"/>
      <c r="H3" s="117"/>
      <c r="I3" s="117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52" t="s">
        <v>18</v>
      </c>
      <c r="B5" s="153"/>
      <c r="C5" s="154"/>
      <c r="D5" s="85" t="s">
        <v>19</v>
      </c>
      <c r="E5" s="16" t="s">
        <v>96</v>
      </c>
      <c r="F5" s="17" t="s">
        <v>93</v>
      </c>
      <c r="G5" s="17" t="s">
        <v>97</v>
      </c>
      <c r="H5" s="17" t="s">
        <v>27</v>
      </c>
      <c r="I5" s="17" t="s">
        <v>98</v>
      </c>
    </row>
    <row r="6" spans="1:10" ht="30.75" customHeight="1" x14ac:dyDescent="0.25">
      <c r="A6" s="146" t="s">
        <v>110</v>
      </c>
      <c r="B6" s="147"/>
      <c r="C6" s="148"/>
      <c r="D6" s="103" t="s">
        <v>109</v>
      </c>
      <c r="E6" s="104">
        <f>E7+E59</f>
        <v>7282912</v>
      </c>
      <c r="F6" s="104">
        <f>F7+F59</f>
        <v>9145600</v>
      </c>
      <c r="G6" s="104">
        <f>G7+G59+G64</f>
        <v>8823500</v>
      </c>
      <c r="H6" s="104">
        <f t="shared" ref="H6:I6" si="0">H7+H59+H64</f>
        <v>8831600</v>
      </c>
      <c r="I6" s="104">
        <f t="shared" si="0"/>
        <v>9067700</v>
      </c>
    </row>
    <row r="7" spans="1:10" ht="25.5" x14ac:dyDescent="0.25">
      <c r="A7" s="134" t="s">
        <v>60</v>
      </c>
      <c r="B7" s="135"/>
      <c r="C7" s="136"/>
      <c r="D7" s="86" t="s">
        <v>61</v>
      </c>
      <c r="E7" s="82">
        <f>E8+E41</f>
        <v>7177895</v>
      </c>
      <c r="F7" s="82">
        <f>F8+F41</f>
        <v>8951300</v>
      </c>
      <c r="G7" s="82">
        <f>G8+G41+G54</f>
        <v>8654300</v>
      </c>
      <c r="H7" s="82">
        <f t="shared" ref="H7:I7" si="1">H8+H41+H54</f>
        <v>8654400</v>
      </c>
      <c r="I7" s="82">
        <f t="shared" si="1"/>
        <v>8881700</v>
      </c>
    </row>
    <row r="8" spans="1:10" ht="25.5" x14ac:dyDescent="0.25">
      <c r="A8" s="149" t="s">
        <v>62</v>
      </c>
      <c r="B8" s="150"/>
      <c r="C8" s="151"/>
      <c r="D8" s="87" t="s">
        <v>63</v>
      </c>
      <c r="E8" s="83">
        <f>E12+E17+E28+E35+E38</f>
        <v>6872813</v>
      </c>
      <c r="F8" s="83">
        <f t="shared" ref="F8" si="2">F12+F17+F28+F35+F38</f>
        <v>8101300</v>
      </c>
      <c r="G8" s="83">
        <f>G12+G17+G28+G35+G38+G9</f>
        <v>8234300</v>
      </c>
      <c r="H8" s="83">
        <f t="shared" ref="H8:I8" si="3">H12+H17+H28+H35+H38+H9</f>
        <v>8604400</v>
      </c>
      <c r="I8" s="83">
        <f t="shared" si="3"/>
        <v>8831700</v>
      </c>
    </row>
    <row r="9" spans="1:10" x14ac:dyDescent="0.25">
      <c r="A9" s="137" t="s">
        <v>82</v>
      </c>
      <c r="B9" s="138"/>
      <c r="C9" s="139"/>
      <c r="D9" s="105" t="s">
        <v>83</v>
      </c>
      <c r="E9" s="108">
        <v>0</v>
      </c>
      <c r="F9" s="109">
        <v>0</v>
      </c>
      <c r="G9" s="109">
        <f>G10</f>
        <v>110000</v>
      </c>
      <c r="H9" s="109">
        <f t="shared" ref="H9" si="4">H10</f>
        <v>220000</v>
      </c>
      <c r="I9" s="109">
        <f t="shared" ref="I9" si="5">I10</f>
        <v>220000</v>
      </c>
    </row>
    <row r="10" spans="1:10" x14ac:dyDescent="0.25">
      <c r="A10" s="140">
        <v>3</v>
      </c>
      <c r="B10" s="141"/>
      <c r="C10" s="142"/>
      <c r="D10" s="88" t="s">
        <v>10</v>
      </c>
      <c r="E10" s="63">
        <v>0</v>
      </c>
      <c r="F10" s="63">
        <v>0</v>
      </c>
      <c r="G10" s="63">
        <v>110000</v>
      </c>
      <c r="H10" s="63">
        <v>220000</v>
      </c>
      <c r="I10" s="63">
        <v>220000</v>
      </c>
    </row>
    <row r="11" spans="1:10" x14ac:dyDescent="0.25">
      <c r="A11" s="143">
        <v>32</v>
      </c>
      <c r="B11" s="144"/>
      <c r="C11" s="145"/>
      <c r="D11" s="88" t="s">
        <v>20</v>
      </c>
      <c r="E11" s="69"/>
      <c r="F11" s="63"/>
      <c r="G11" s="63">
        <v>110000</v>
      </c>
      <c r="H11" s="63">
        <v>220000</v>
      </c>
      <c r="I11" s="63">
        <v>220000</v>
      </c>
    </row>
    <row r="12" spans="1:10" ht="25.5" x14ac:dyDescent="0.25">
      <c r="A12" s="137" t="s">
        <v>64</v>
      </c>
      <c r="B12" s="138"/>
      <c r="C12" s="139"/>
      <c r="D12" s="105" t="s">
        <v>65</v>
      </c>
      <c r="E12" s="106">
        <f>E13+E15</f>
        <v>40164</v>
      </c>
      <c r="F12" s="106">
        <v>15800</v>
      </c>
      <c r="G12" s="106">
        <f>G13+G15</f>
        <v>17000</v>
      </c>
      <c r="H12" s="106">
        <f t="shared" ref="H12:I12" si="6">H13+H15</f>
        <v>17500</v>
      </c>
      <c r="I12" s="106">
        <f t="shared" si="6"/>
        <v>18200</v>
      </c>
    </row>
    <row r="13" spans="1:10" x14ac:dyDescent="0.25">
      <c r="A13" s="140">
        <v>3</v>
      </c>
      <c r="B13" s="141"/>
      <c r="C13" s="142"/>
      <c r="D13" s="88" t="s">
        <v>10</v>
      </c>
      <c r="E13" s="63">
        <f>E14</f>
        <v>14515</v>
      </c>
      <c r="F13" s="63">
        <f>F14</f>
        <v>15800</v>
      </c>
      <c r="G13" s="63">
        <f t="shared" ref="G13:I13" si="7">G14</f>
        <v>4300</v>
      </c>
      <c r="H13" s="63">
        <f t="shared" si="7"/>
        <v>4500</v>
      </c>
      <c r="I13" s="63">
        <f t="shared" si="7"/>
        <v>4000</v>
      </c>
    </row>
    <row r="14" spans="1:10" x14ac:dyDescent="0.25">
      <c r="A14" s="143">
        <v>32</v>
      </c>
      <c r="B14" s="144"/>
      <c r="C14" s="145"/>
      <c r="D14" s="88" t="s">
        <v>20</v>
      </c>
      <c r="E14" s="69">
        <v>14515</v>
      </c>
      <c r="F14" s="63">
        <v>15800</v>
      </c>
      <c r="G14" s="63">
        <v>4300</v>
      </c>
      <c r="H14" s="63">
        <v>4500</v>
      </c>
      <c r="I14" s="92">
        <v>4000</v>
      </c>
    </row>
    <row r="15" spans="1:10" ht="25.5" x14ac:dyDescent="0.25">
      <c r="A15" s="140">
        <v>4</v>
      </c>
      <c r="B15" s="141"/>
      <c r="C15" s="142"/>
      <c r="D15" s="88" t="s">
        <v>12</v>
      </c>
      <c r="E15" s="69">
        <f>E16</f>
        <v>25649</v>
      </c>
      <c r="F15" s="69">
        <v>0</v>
      </c>
      <c r="G15" s="69">
        <f>G16</f>
        <v>12700</v>
      </c>
      <c r="H15" s="69">
        <f t="shared" ref="H15:I15" si="8">H16</f>
        <v>13000</v>
      </c>
      <c r="I15" s="69">
        <f t="shared" si="8"/>
        <v>14200</v>
      </c>
    </row>
    <row r="16" spans="1:10" ht="30.75" customHeight="1" x14ac:dyDescent="0.25">
      <c r="A16" s="143">
        <v>42</v>
      </c>
      <c r="B16" s="144"/>
      <c r="C16" s="145"/>
      <c r="D16" s="88" t="s">
        <v>26</v>
      </c>
      <c r="E16" s="69">
        <v>25649</v>
      </c>
      <c r="F16" s="63">
        <v>0</v>
      </c>
      <c r="G16" s="63">
        <v>12700</v>
      </c>
      <c r="H16" s="63">
        <v>13000</v>
      </c>
      <c r="I16" s="92">
        <v>14200</v>
      </c>
    </row>
    <row r="17" spans="1:9" ht="25.5" x14ac:dyDescent="0.25">
      <c r="A17" s="137" t="s">
        <v>84</v>
      </c>
      <c r="B17" s="138"/>
      <c r="C17" s="139"/>
      <c r="D17" s="105" t="s">
        <v>85</v>
      </c>
      <c r="E17" s="106">
        <f>E18+E24</f>
        <v>6429058</v>
      </c>
      <c r="F17" s="106">
        <f t="shared" ref="F17:I17" si="9">F18+F24</f>
        <v>8064300</v>
      </c>
      <c r="G17" s="106">
        <f>G18+G24</f>
        <v>8086800</v>
      </c>
      <c r="H17" s="106">
        <f t="shared" si="9"/>
        <v>8345700</v>
      </c>
      <c r="I17" s="106">
        <f t="shared" si="9"/>
        <v>8571600</v>
      </c>
    </row>
    <row r="18" spans="1:9" x14ac:dyDescent="0.25">
      <c r="A18" s="140">
        <v>3</v>
      </c>
      <c r="B18" s="141"/>
      <c r="C18" s="142"/>
      <c r="D18" s="88" t="s">
        <v>10</v>
      </c>
      <c r="E18" s="63">
        <f>E19+E20+E21+E23</f>
        <v>6393788</v>
      </c>
      <c r="F18" s="63">
        <f>F19+F20+F21</f>
        <v>7992300</v>
      </c>
      <c r="G18" s="63">
        <f>SUM(G19:G22)</f>
        <v>8021300</v>
      </c>
      <c r="H18" s="63">
        <f t="shared" ref="H18:I18" si="10">SUM(H19:H22)</f>
        <v>8278200</v>
      </c>
      <c r="I18" s="63">
        <f t="shared" si="10"/>
        <v>8502200</v>
      </c>
    </row>
    <row r="19" spans="1:9" x14ac:dyDescent="0.25">
      <c r="A19" s="143">
        <v>31</v>
      </c>
      <c r="B19" s="144"/>
      <c r="C19" s="145"/>
      <c r="D19" s="88" t="s">
        <v>11</v>
      </c>
      <c r="E19" s="69">
        <v>4518484</v>
      </c>
      <c r="F19" s="69">
        <v>5580900</v>
      </c>
      <c r="G19" s="63">
        <v>5767400</v>
      </c>
      <c r="H19" s="63">
        <v>5952200</v>
      </c>
      <c r="I19" s="92">
        <v>6112700</v>
      </c>
    </row>
    <row r="20" spans="1:9" x14ac:dyDescent="0.25">
      <c r="A20" s="143">
        <v>32</v>
      </c>
      <c r="B20" s="144"/>
      <c r="C20" s="145"/>
      <c r="D20" s="88" t="s">
        <v>20</v>
      </c>
      <c r="E20" s="69">
        <v>1805948</v>
      </c>
      <c r="F20" s="69">
        <v>2347400</v>
      </c>
      <c r="G20" s="112">
        <v>2200000</v>
      </c>
      <c r="H20" s="112">
        <v>2270400</v>
      </c>
      <c r="I20" s="92">
        <v>2332400</v>
      </c>
    </row>
    <row r="21" spans="1:9" x14ac:dyDescent="0.25">
      <c r="A21" s="143">
        <v>34</v>
      </c>
      <c r="B21" s="144"/>
      <c r="C21" s="145"/>
      <c r="D21" s="88" t="s">
        <v>69</v>
      </c>
      <c r="E21" s="69">
        <v>61638</v>
      </c>
      <c r="F21" s="69">
        <v>64000</v>
      </c>
      <c r="G21" s="63">
        <v>46900</v>
      </c>
      <c r="H21" s="63">
        <v>48400</v>
      </c>
      <c r="I21" s="63">
        <v>49700</v>
      </c>
    </row>
    <row r="22" spans="1:9" x14ac:dyDescent="0.25">
      <c r="A22" s="89">
        <v>37</v>
      </c>
      <c r="B22" s="90"/>
      <c r="C22" s="91"/>
      <c r="D22" s="88" t="s">
        <v>111</v>
      </c>
      <c r="E22" s="69"/>
      <c r="F22" s="69"/>
      <c r="G22" s="69">
        <v>7000</v>
      </c>
      <c r="H22" s="69">
        <v>7200</v>
      </c>
      <c r="I22" s="69">
        <v>7400</v>
      </c>
    </row>
    <row r="23" spans="1:9" x14ac:dyDescent="0.25">
      <c r="A23" s="89">
        <v>38</v>
      </c>
      <c r="B23" s="90"/>
      <c r="C23" s="91"/>
      <c r="D23" s="88" t="s">
        <v>101</v>
      </c>
      <c r="E23" s="69">
        <v>7718</v>
      </c>
      <c r="F23" s="69">
        <v>0</v>
      </c>
      <c r="G23" s="69">
        <v>0</v>
      </c>
      <c r="H23" s="69">
        <v>0</v>
      </c>
      <c r="I23" s="69">
        <v>0</v>
      </c>
    </row>
    <row r="24" spans="1:9" ht="42" customHeight="1" x14ac:dyDescent="0.25">
      <c r="A24" s="140">
        <v>4</v>
      </c>
      <c r="B24" s="141"/>
      <c r="C24" s="142"/>
      <c r="D24" s="88" t="s">
        <v>12</v>
      </c>
      <c r="E24" s="69">
        <f>E25+E26+E27</f>
        <v>35270</v>
      </c>
      <c r="F24" s="69">
        <f>F25+F26</f>
        <v>72000</v>
      </c>
      <c r="G24" s="69">
        <f t="shared" ref="G24:I24" si="11">G25+G26</f>
        <v>65500</v>
      </c>
      <c r="H24" s="69">
        <f t="shared" si="11"/>
        <v>67500</v>
      </c>
      <c r="I24" s="69">
        <f t="shared" si="11"/>
        <v>69400</v>
      </c>
    </row>
    <row r="25" spans="1:9" ht="30.75" customHeight="1" x14ac:dyDescent="0.25">
      <c r="A25" s="143">
        <v>41</v>
      </c>
      <c r="B25" s="144"/>
      <c r="C25" s="145"/>
      <c r="D25" s="88" t="s">
        <v>13</v>
      </c>
      <c r="E25" s="69">
        <v>1155</v>
      </c>
      <c r="F25" s="63">
        <v>27000</v>
      </c>
      <c r="G25" s="63">
        <v>25500</v>
      </c>
      <c r="H25" s="63">
        <v>26300</v>
      </c>
      <c r="I25" s="63">
        <v>27000</v>
      </c>
    </row>
    <row r="26" spans="1:9" ht="25.5" x14ac:dyDescent="0.25">
      <c r="A26" s="143">
        <v>42</v>
      </c>
      <c r="B26" s="144"/>
      <c r="C26" s="145"/>
      <c r="D26" s="88" t="s">
        <v>26</v>
      </c>
      <c r="E26" s="69">
        <v>34115</v>
      </c>
      <c r="F26" s="63">
        <v>45000</v>
      </c>
      <c r="G26" s="63">
        <v>40000</v>
      </c>
      <c r="H26" s="63">
        <v>41200</v>
      </c>
      <c r="I26" s="92">
        <v>42400</v>
      </c>
    </row>
    <row r="27" spans="1:9" ht="25.5" x14ac:dyDescent="0.25">
      <c r="A27" s="89">
        <v>45</v>
      </c>
      <c r="B27" s="90"/>
      <c r="C27" s="91"/>
      <c r="D27" s="88" t="s">
        <v>70</v>
      </c>
      <c r="E27" s="69">
        <v>0</v>
      </c>
      <c r="F27" s="63">
        <v>0</v>
      </c>
      <c r="G27" s="63">
        <v>0</v>
      </c>
      <c r="H27" s="63">
        <v>0</v>
      </c>
      <c r="I27" s="63">
        <v>0</v>
      </c>
    </row>
    <row r="28" spans="1:9" ht="30.75" customHeight="1" x14ac:dyDescent="0.25">
      <c r="A28" s="137" t="s">
        <v>86</v>
      </c>
      <c r="B28" s="138"/>
      <c r="C28" s="139"/>
      <c r="D28" s="105" t="s">
        <v>87</v>
      </c>
      <c r="E28" s="106">
        <f>E29+E33</f>
        <v>403591</v>
      </c>
      <c r="F28" s="109">
        <v>0</v>
      </c>
      <c r="G28" s="109">
        <v>0</v>
      </c>
      <c r="H28" s="109">
        <v>0</v>
      </c>
      <c r="I28" s="110">
        <v>0</v>
      </c>
    </row>
    <row r="29" spans="1:9" x14ac:dyDescent="0.25">
      <c r="A29" s="140">
        <v>3</v>
      </c>
      <c r="B29" s="141"/>
      <c r="C29" s="142"/>
      <c r="D29" s="88" t="s">
        <v>10</v>
      </c>
      <c r="E29" s="63">
        <f>E31+E30</f>
        <v>388616</v>
      </c>
      <c r="F29" s="81">
        <f>SUM(F30:F30)</f>
        <v>0</v>
      </c>
      <c r="G29" s="81">
        <f>SUM(G30:G30)</f>
        <v>0</v>
      </c>
      <c r="H29" s="81">
        <f>SUM(H30:H30)</f>
        <v>0</v>
      </c>
      <c r="I29" s="81">
        <f>SUM(I30:I30)</f>
        <v>0</v>
      </c>
    </row>
    <row r="30" spans="1:9" x14ac:dyDescent="0.25">
      <c r="A30" s="143">
        <v>32</v>
      </c>
      <c r="B30" s="144"/>
      <c r="C30" s="145"/>
      <c r="D30" s="88" t="s">
        <v>20</v>
      </c>
      <c r="E30" s="69">
        <v>32498</v>
      </c>
      <c r="F30" s="63"/>
      <c r="G30" s="63"/>
      <c r="H30" s="63"/>
      <c r="I30" s="63"/>
    </row>
    <row r="31" spans="1:9" x14ac:dyDescent="0.25">
      <c r="A31" s="89">
        <v>36</v>
      </c>
      <c r="B31" s="90"/>
      <c r="C31" s="91"/>
      <c r="D31" s="88" t="s">
        <v>108</v>
      </c>
      <c r="E31" s="69">
        <v>356118</v>
      </c>
      <c r="F31" s="69"/>
      <c r="G31" s="69"/>
      <c r="H31" s="69"/>
      <c r="I31" s="69"/>
    </row>
    <row r="32" spans="1:9" ht="25.5" x14ac:dyDescent="0.25">
      <c r="A32" s="140">
        <v>4</v>
      </c>
      <c r="B32" s="141"/>
      <c r="C32" s="142"/>
      <c r="D32" s="88" t="s">
        <v>12</v>
      </c>
      <c r="E32" s="69">
        <v>14975</v>
      </c>
      <c r="F32" s="63">
        <v>0</v>
      </c>
      <c r="G32" s="63">
        <v>4000</v>
      </c>
      <c r="H32" s="63">
        <v>4000</v>
      </c>
      <c r="I32" s="63">
        <v>4000</v>
      </c>
    </row>
    <row r="33" spans="1:9" ht="25.5" x14ac:dyDescent="0.25">
      <c r="A33" s="143">
        <v>42</v>
      </c>
      <c r="B33" s="144"/>
      <c r="C33" s="145"/>
      <c r="D33" s="88" t="s">
        <v>26</v>
      </c>
      <c r="E33" s="69">
        <v>14975</v>
      </c>
      <c r="F33" s="63"/>
      <c r="G33" s="63">
        <v>4000</v>
      </c>
      <c r="H33" s="63">
        <v>4000</v>
      </c>
      <c r="I33" s="92">
        <v>4000</v>
      </c>
    </row>
    <row r="34" spans="1:9" x14ac:dyDescent="0.25">
      <c r="A34" s="89"/>
      <c r="B34" s="90"/>
      <c r="C34" s="91"/>
      <c r="D34" s="88"/>
      <c r="E34" s="69"/>
      <c r="F34" s="69"/>
      <c r="G34" s="69"/>
      <c r="H34" s="69"/>
      <c r="I34" s="69"/>
    </row>
    <row r="35" spans="1:9" x14ac:dyDescent="0.25">
      <c r="A35" s="137" t="s">
        <v>88</v>
      </c>
      <c r="B35" s="138"/>
      <c r="C35" s="139"/>
      <c r="D35" s="105" t="s">
        <v>89</v>
      </c>
      <c r="E35" s="106">
        <f>E36</f>
        <v>0</v>
      </c>
      <c r="F35" s="106">
        <v>20000</v>
      </c>
      <c r="G35" s="106">
        <v>20000</v>
      </c>
      <c r="H35" s="106">
        <v>20600</v>
      </c>
      <c r="I35" s="106">
        <v>21200</v>
      </c>
    </row>
    <row r="36" spans="1:9" x14ac:dyDescent="0.25">
      <c r="A36" s="140">
        <v>3</v>
      </c>
      <c r="B36" s="141"/>
      <c r="C36" s="142"/>
      <c r="D36" s="88" t="s">
        <v>10</v>
      </c>
      <c r="E36" s="63">
        <v>0</v>
      </c>
      <c r="F36" s="63">
        <v>20000</v>
      </c>
      <c r="G36" s="63">
        <v>20000</v>
      </c>
      <c r="H36" s="69">
        <v>20600</v>
      </c>
      <c r="I36" s="69">
        <v>21200</v>
      </c>
    </row>
    <row r="37" spans="1:9" x14ac:dyDescent="0.25">
      <c r="A37" s="143">
        <v>31</v>
      </c>
      <c r="B37" s="144"/>
      <c r="C37" s="145"/>
      <c r="D37" s="88" t="s">
        <v>11</v>
      </c>
      <c r="E37" s="69">
        <v>0</v>
      </c>
      <c r="F37" s="63">
        <v>20000</v>
      </c>
      <c r="G37" s="63">
        <v>20000</v>
      </c>
      <c r="H37" s="69">
        <v>20600</v>
      </c>
      <c r="I37" s="69">
        <v>21200</v>
      </c>
    </row>
    <row r="38" spans="1:9" ht="30.75" customHeight="1" x14ac:dyDescent="0.25">
      <c r="A38" s="137" t="s">
        <v>106</v>
      </c>
      <c r="B38" s="138"/>
      <c r="C38" s="139"/>
      <c r="D38" s="105" t="s">
        <v>90</v>
      </c>
      <c r="E38" s="106">
        <v>0</v>
      </c>
      <c r="F38" s="111">
        <v>1200</v>
      </c>
      <c r="G38" s="111">
        <v>500</v>
      </c>
      <c r="H38" s="111">
        <v>600</v>
      </c>
      <c r="I38" s="111">
        <v>700</v>
      </c>
    </row>
    <row r="39" spans="1:9" x14ac:dyDescent="0.25">
      <c r="A39" s="140">
        <v>3</v>
      </c>
      <c r="B39" s="141"/>
      <c r="C39" s="142"/>
      <c r="D39" s="88" t="s">
        <v>10</v>
      </c>
      <c r="E39" s="63">
        <v>0</v>
      </c>
      <c r="F39" s="63">
        <v>1200</v>
      </c>
      <c r="G39" s="63">
        <v>500</v>
      </c>
      <c r="H39" s="63">
        <v>600</v>
      </c>
      <c r="I39" s="63">
        <v>700</v>
      </c>
    </row>
    <row r="40" spans="1:9" x14ac:dyDescent="0.25">
      <c r="A40" s="143">
        <v>31</v>
      </c>
      <c r="B40" s="144"/>
      <c r="C40" s="145"/>
      <c r="D40" s="88" t="s">
        <v>11</v>
      </c>
      <c r="E40" s="69">
        <v>0</v>
      </c>
      <c r="F40" s="63">
        <v>1200</v>
      </c>
      <c r="G40" s="63">
        <v>500</v>
      </c>
      <c r="H40" s="63">
        <v>600</v>
      </c>
      <c r="I40" s="63">
        <v>700</v>
      </c>
    </row>
    <row r="41" spans="1:9" ht="48" customHeight="1" x14ac:dyDescent="0.25">
      <c r="A41" s="134" t="s">
        <v>66</v>
      </c>
      <c r="B41" s="135"/>
      <c r="C41" s="136"/>
      <c r="D41" s="86" t="s">
        <v>112</v>
      </c>
      <c r="E41" s="84">
        <f>E48+E50</f>
        <v>305082</v>
      </c>
      <c r="F41" s="84">
        <f>F48+F50</f>
        <v>850000</v>
      </c>
      <c r="G41" s="84">
        <f>G42+G47</f>
        <v>350000</v>
      </c>
      <c r="H41" s="84">
        <f>H48+H50</f>
        <v>50000</v>
      </c>
      <c r="I41" s="84">
        <f>I48+I50</f>
        <v>50000</v>
      </c>
    </row>
    <row r="42" spans="1:9" x14ac:dyDescent="0.25">
      <c r="A42" s="137" t="s">
        <v>82</v>
      </c>
      <c r="B42" s="138"/>
      <c r="C42" s="139"/>
      <c r="D42" s="105" t="s">
        <v>83</v>
      </c>
      <c r="E42" s="108">
        <v>0</v>
      </c>
      <c r="F42" s="109">
        <v>0</v>
      </c>
      <c r="G42" s="109">
        <f>G43+G45</f>
        <v>300000</v>
      </c>
      <c r="H42" s="109">
        <f t="shared" ref="H42" si="12">H43</f>
        <v>0</v>
      </c>
      <c r="I42" s="109">
        <f t="shared" ref="I42" si="13">I43</f>
        <v>0</v>
      </c>
    </row>
    <row r="43" spans="1:9" x14ac:dyDescent="0.25">
      <c r="A43" s="140">
        <v>3</v>
      </c>
      <c r="B43" s="141"/>
      <c r="C43" s="142"/>
      <c r="D43" s="88" t="s">
        <v>10</v>
      </c>
      <c r="E43" s="63">
        <v>0</v>
      </c>
      <c r="F43" s="63">
        <v>0</v>
      </c>
      <c r="G43" s="63">
        <f>G44</f>
        <v>100000</v>
      </c>
      <c r="H43" s="63">
        <v>0</v>
      </c>
      <c r="I43" s="63">
        <v>0</v>
      </c>
    </row>
    <row r="44" spans="1:9" x14ac:dyDescent="0.25">
      <c r="A44" s="143">
        <v>32</v>
      </c>
      <c r="B44" s="144"/>
      <c r="C44" s="145"/>
      <c r="D44" s="88" t="s">
        <v>20</v>
      </c>
      <c r="E44" s="69"/>
      <c r="F44" s="63"/>
      <c r="G44" s="63">
        <v>100000</v>
      </c>
      <c r="H44" s="63"/>
      <c r="I44" s="63"/>
    </row>
    <row r="45" spans="1:9" ht="25.5" x14ac:dyDescent="0.25">
      <c r="A45" s="140">
        <v>4</v>
      </c>
      <c r="B45" s="141"/>
      <c r="C45" s="142"/>
      <c r="D45" s="88" t="s">
        <v>12</v>
      </c>
      <c r="E45" s="69">
        <v>0</v>
      </c>
      <c r="F45" s="63">
        <v>0</v>
      </c>
      <c r="G45" s="63">
        <f>G46</f>
        <v>200000</v>
      </c>
      <c r="H45" s="63">
        <v>0</v>
      </c>
      <c r="I45" s="63">
        <v>0</v>
      </c>
    </row>
    <row r="46" spans="1:9" ht="25.5" x14ac:dyDescent="0.25">
      <c r="A46" s="89">
        <v>45</v>
      </c>
      <c r="B46" s="90"/>
      <c r="C46" s="91"/>
      <c r="D46" s="88" t="s">
        <v>70</v>
      </c>
      <c r="E46" s="69"/>
      <c r="F46" s="63"/>
      <c r="G46" s="63">
        <v>200000</v>
      </c>
      <c r="H46" s="63"/>
      <c r="I46" s="92"/>
    </row>
    <row r="47" spans="1:9" ht="25.5" x14ac:dyDescent="0.25">
      <c r="A47" s="137" t="s">
        <v>67</v>
      </c>
      <c r="B47" s="138"/>
      <c r="C47" s="139"/>
      <c r="D47" s="105" t="s">
        <v>68</v>
      </c>
      <c r="E47" s="107">
        <f>E48+E50</f>
        <v>305082</v>
      </c>
      <c r="F47" s="107">
        <v>850000</v>
      </c>
      <c r="G47" s="107">
        <v>50000</v>
      </c>
      <c r="H47" s="107">
        <v>50000</v>
      </c>
      <c r="I47" s="107">
        <v>50000</v>
      </c>
    </row>
    <row r="48" spans="1:9" x14ac:dyDescent="0.25">
      <c r="A48" s="140">
        <v>3</v>
      </c>
      <c r="B48" s="141"/>
      <c r="C48" s="142"/>
      <c r="D48" s="88" t="s">
        <v>10</v>
      </c>
      <c r="E48" s="69">
        <v>187766</v>
      </c>
      <c r="F48" s="63">
        <v>0</v>
      </c>
      <c r="G48" s="63">
        <f>G49</f>
        <v>18000</v>
      </c>
      <c r="H48" s="63">
        <f t="shared" ref="H48:I48" si="14">H49</f>
        <v>18000</v>
      </c>
      <c r="I48" s="63">
        <f t="shared" si="14"/>
        <v>18000</v>
      </c>
    </row>
    <row r="49" spans="1:9" x14ac:dyDescent="0.25">
      <c r="A49" s="143">
        <v>32</v>
      </c>
      <c r="B49" s="144"/>
      <c r="C49" s="145"/>
      <c r="D49" s="88" t="s">
        <v>20</v>
      </c>
      <c r="E49" s="69">
        <v>187766</v>
      </c>
      <c r="F49" s="63">
        <v>0</v>
      </c>
      <c r="G49" s="63">
        <v>18000</v>
      </c>
      <c r="H49" s="63">
        <v>18000</v>
      </c>
      <c r="I49" s="63">
        <v>18000</v>
      </c>
    </row>
    <row r="50" spans="1:9" ht="25.5" x14ac:dyDescent="0.25">
      <c r="A50" s="140">
        <v>4</v>
      </c>
      <c r="B50" s="141"/>
      <c r="C50" s="142"/>
      <c r="D50" s="88" t="s">
        <v>12</v>
      </c>
      <c r="E50" s="69">
        <f>E51+E52</f>
        <v>117316</v>
      </c>
      <c r="F50" s="63">
        <v>850000</v>
      </c>
      <c r="G50" s="63">
        <f>G52</f>
        <v>32000</v>
      </c>
      <c r="H50" s="63">
        <v>32000</v>
      </c>
      <c r="I50" s="63">
        <v>32000</v>
      </c>
    </row>
    <row r="51" spans="1:9" ht="25.5" x14ac:dyDescent="0.25">
      <c r="A51" s="143">
        <v>41</v>
      </c>
      <c r="B51" s="144"/>
      <c r="C51" s="145"/>
      <c r="D51" s="88" t="s">
        <v>13</v>
      </c>
      <c r="E51" s="69">
        <v>34414</v>
      </c>
      <c r="F51" s="63">
        <v>0</v>
      </c>
      <c r="G51" s="63">
        <v>0</v>
      </c>
      <c r="H51" s="63">
        <v>0</v>
      </c>
      <c r="I51" s="63">
        <v>0</v>
      </c>
    </row>
    <row r="52" spans="1:9" ht="30.75" customHeight="1" x14ac:dyDescent="0.25">
      <c r="A52" s="143">
        <v>42</v>
      </c>
      <c r="B52" s="144"/>
      <c r="C52" s="145"/>
      <c r="D52" s="88" t="s">
        <v>26</v>
      </c>
      <c r="E52" s="69">
        <v>82902</v>
      </c>
      <c r="F52" s="63">
        <v>850000</v>
      </c>
      <c r="G52" s="63">
        <v>32000</v>
      </c>
      <c r="H52" s="63">
        <v>32000</v>
      </c>
      <c r="I52" s="92">
        <v>32000</v>
      </c>
    </row>
    <row r="53" spans="1:9" ht="25.5" x14ac:dyDescent="0.25">
      <c r="A53" s="89">
        <v>45</v>
      </c>
      <c r="B53" s="90"/>
      <c r="C53" s="91"/>
      <c r="D53" s="88" t="s">
        <v>70</v>
      </c>
      <c r="E53" s="69">
        <v>0</v>
      </c>
      <c r="F53" s="63">
        <v>0</v>
      </c>
      <c r="G53" s="63">
        <v>0</v>
      </c>
      <c r="H53" s="63">
        <v>0</v>
      </c>
      <c r="I53" s="92">
        <v>0</v>
      </c>
    </row>
    <row r="54" spans="1:9" ht="48" customHeight="1" x14ac:dyDescent="0.25">
      <c r="A54" s="134" t="s">
        <v>113</v>
      </c>
      <c r="B54" s="135"/>
      <c r="C54" s="136"/>
      <c r="D54" s="86" t="s">
        <v>114</v>
      </c>
      <c r="E54" s="84">
        <f>E64+E66</f>
        <v>0</v>
      </c>
      <c r="F54" s="84">
        <f>F64+F66</f>
        <v>0</v>
      </c>
      <c r="G54" s="84">
        <f>G55</f>
        <v>70000</v>
      </c>
      <c r="H54" s="84">
        <f t="shared" ref="H54:I54" si="15">H55</f>
        <v>0</v>
      </c>
      <c r="I54" s="84">
        <f t="shared" si="15"/>
        <v>0</v>
      </c>
    </row>
    <row r="55" spans="1:9" x14ac:dyDescent="0.25">
      <c r="A55" s="137" t="s">
        <v>82</v>
      </c>
      <c r="B55" s="138"/>
      <c r="C55" s="139"/>
      <c r="D55" s="105" t="s">
        <v>83</v>
      </c>
      <c r="E55" s="108">
        <v>0</v>
      </c>
      <c r="F55" s="109">
        <v>0</v>
      </c>
      <c r="G55" s="109">
        <v>70000</v>
      </c>
      <c r="H55" s="109">
        <v>0</v>
      </c>
      <c r="I55" s="109">
        <v>0</v>
      </c>
    </row>
    <row r="56" spans="1:9" x14ac:dyDescent="0.25">
      <c r="A56" s="140">
        <v>3</v>
      </c>
      <c r="B56" s="141"/>
      <c r="C56" s="142"/>
      <c r="D56" s="88" t="s">
        <v>10</v>
      </c>
      <c r="E56" s="63">
        <v>0</v>
      </c>
      <c r="F56" s="63">
        <v>0</v>
      </c>
      <c r="G56" s="63">
        <v>70000</v>
      </c>
      <c r="H56" s="63">
        <v>0</v>
      </c>
      <c r="I56" s="63">
        <v>0</v>
      </c>
    </row>
    <row r="57" spans="1:9" x14ac:dyDescent="0.25">
      <c r="A57" s="143">
        <v>32</v>
      </c>
      <c r="B57" s="144"/>
      <c r="C57" s="145"/>
      <c r="D57" s="88" t="s">
        <v>20</v>
      </c>
      <c r="E57" s="69"/>
      <c r="F57" s="63"/>
      <c r="G57" s="63">
        <v>70000</v>
      </c>
      <c r="H57" s="63"/>
      <c r="I57" s="63"/>
    </row>
    <row r="58" spans="1:9" ht="25.5" x14ac:dyDescent="0.25">
      <c r="A58" s="134" t="s">
        <v>78</v>
      </c>
      <c r="B58" s="135"/>
      <c r="C58" s="136"/>
      <c r="D58" s="86" t="s">
        <v>79</v>
      </c>
      <c r="E58" s="93">
        <f>E59+E64</f>
        <v>105017</v>
      </c>
      <c r="F58" s="93">
        <f>F59+F64</f>
        <v>194300</v>
      </c>
      <c r="G58" s="93">
        <f>G59+G64</f>
        <v>169200</v>
      </c>
      <c r="H58" s="93">
        <f>H59+H64</f>
        <v>177200</v>
      </c>
      <c r="I58" s="93">
        <f>I59+I64</f>
        <v>186000</v>
      </c>
    </row>
    <row r="59" spans="1:9" x14ac:dyDescent="0.25">
      <c r="A59" s="149" t="s">
        <v>80</v>
      </c>
      <c r="B59" s="150"/>
      <c r="C59" s="151"/>
      <c r="D59" s="87" t="s">
        <v>81</v>
      </c>
      <c r="E59" s="94">
        <f>E61</f>
        <v>105017</v>
      </c>
      <c r="F59" s="94">
        <f t="shared" ref="F59:I59" si="16">F61</f>
        <v>194300</v>
      </c>
      <c r="G59" s="94">
        <f t="shared" si="16"/>
        <v>150000</v>
      </c>
      <c r="H59" s="94">
        <f t="shared" si="16"/>
        <v>158000</v>
      </c>
      <c r="I59" s="94">
        <f t="shared" si="16"/>
        <v>165900</v>
      </c>
    </row>
    <row r="60" spans="1:9" x14ac:dyDescent="0.25">
      <c r="A60" s="137" t="s">
        <v>82</v>
      </c>
      <c r="B60" s="138"/>
      <c r="C60" s="139"/>
      <c r="D60" s="105" t="s">
        <v>83</v>
      </c>
      <c r="E60" s="108">
        <v>105017</v>
      </c>
      <c r="F60" s="109">
        <v>194300</v>
      </c>
      <c r="G60" s="109">
        <f>G62+G63</f>
        <v>150000</v>
      </c>
      <c r="H60" s="109">
        <f t="shared" ref="H60:I60" si="17">H62+H63</f>
        <v>158000</v>
      </c>
      <c r="I60" s="109">
        <f t="shared" si="17"/>
        <v>165900</v>
      </c>
    </row>
    <row r="61" spans="1:9" x14ac:dyDescent="0.25">
      <c r="A61" s="140">
        <v>3</v>
      </c>
      <c r="B61" s="141"/>
      <c r="C61" s="142"/>
      <c r="D61" s="88" t="s">
        <v>10</v>
      </c>
      <c r="E61" s="63">
        <f>E62+E63</f>
        <v>105017</v>
      </c>
      <c r="F61" s="63">
        <f t="shared" ref="F61:I61" si="18">F62+F63</f>
        <v>194300</v>
      </c>
      <c r="G61" s="63">
        <f t="shared" si="18"/>
        <v>150000</v>
      </c>
      <c r="H61" s="63">
        <f t="shared" si="18"/>
        <v>158000</v>
      </c>
      <c r="I61" s="63">
        <f t="shared" si="18"/>
        <v>165900</v>
      </c>
    </row>
    <row r="62" spans="1:9" x14ac:dyDescent="0.25">
      <c r="A62" s="143">
        <v>31</v>
      </c>
      <c r="B62" s="144"/>
      <c r="C62" s="145"/>
      <c r="D62" s="88" t="s">
        <v>11</v>
      </c>
      <c r="E62" s="69">
        <v>78472</v>
      </c>
      <c r="F62" s="63">
        <v>143500</v>
      </c>
      <c r="G62" s="63">
        <v>129000</v>
      </c>
      <c r="H62" s="63">
        <v>135200</v>
      </c>
      <c r="I62" s="63">
        <v>142600</v>
      </c>
    </row>
    <row r="63" spans="1:9" x14ac:dyDescent="0.25">
      <c r="A63" s="143">
        <v>32</v>
      </c>
      <c r="B63" s="144"/>
      <c r="C63" s="145"/>
      <c r="D63" s="88" t="s">
        <v>20</v>
      </c>
      <c r="E63" s="69">
        <v>26545</v>
      </c>
      <c r="F63" s="63">
        <v>50800</v>
      </c>
      <c r="G63" s="63">
        <v>21000</v>
      </c>
      <c r="H63" s="63">
        <v>22800</v>
      </c>
      <c r="I63" s="63">
        <v>23300</v>
      </c>
    </row>
    <row r="64" spans="1:9" x14ac:dyDescent="0.25">
      <c r="A64" s="149" t="s">
        <v>115</v>
      </c>
      <c r="B64" s="150"/>
      <c r="C64" s="151"/>
      <c r="D64" s="87" t="s">
        <v>107</v>
      </c>
      <c r="E64" s="94">
        <f>E66</f>
        <v>0</v>
      </c>
      <c r="F64" s="94">
        <f t="shared" ref="F64" si="19">F66</f>
        <v>0</v>
      </c>
      <c r="G64" s="94">
        <f>G65</f>
        <v>19200</v>
      </c>
      <c r="H64" s="94">
        <f t="shared" ref="H64:I64" si="20">H65</f>
        <v>19200</v>
      </c>
      <c r="I64" s="94">
        <f t="shared" si="20"/>
        <v>20100</v>
      </c>
    </row>
    <row r="65" spans="1:9" ht="30.75" customHeight="1" x14ac:dyDescent="0.25">
      <c r="A65" s="137" t="s">
        <v>82</v>
      </c>
      <c r="B65" s="138"/>
      <c r="C65" s="139"/>
      <c r="D65" s="105" t="s">
        <v>83</v>
      </c>
      <c r="E65" s="108">
        <v>0</v>
      </c>
      <c r="F65" s="109">
        <v>0</v>
      </c>
      <c r="G65" s="109">
        <f>G66+G69</f>
        <v>19200</v>
      </c>
      <c r="H65" s="109">
        <f t="shared" ref="H65:I65" si="21">H66+H69</f>
        <v>19200</v>
      </c>
      <c r="I65" s="109">
        <f t="shared" si="21"/>
        <v>20100</v>
      </c>
    </row>
    <row r="66" spans="1:9" x14ac:dyDescent="0.25">
      <c r="A66" s="140">
        <v>3</v>
      </c>
      <c r="B66" s="141"/>
      <c r="C66" s="142"/>
      <c r="D66" s="88" t="s">
        <v>10</v>
      </c>
      <c r="E66" s="63">
        <v>0</v>
      </c>
      <c r="F66" s="63">
        <v>0</v>
      </c>
      <c r="G66" s="63">
        <f>G67+G68</f>
        <v>15200</v>
      </c>
      <c r="H66" s="63">
        <f t="shared" ref="H66" si="22">H67+H68</f>
        <v>15200</v>
      </c>
      <c r="I66" s="63">
        <f>I67+I68</f>
        <v>16100</v>
      </c>
    </row>
    <row r="67" spans="1:9" x14ac:dyDescent="0.25">
      <c r="A67" s="143">
        <v>31</v>
      </c>
      <c r="B67" s="144"/>
      <c r="C67" s="145"/>
      <c r="D67" s="88" t="s">
        <v>11</v>
      </c>
      <c r="E67" s="69"/>
      <c r="F67" s="63"/>
      <c r="G67" s="63">
        <v>12200</v>
      </c>
      <c r="H67" s="63">
        <v>12200</v>
      </c>
      <c r="I67" s="63">
        <v>13100</v>
      </c>
    </row>
    <row r="68" spans="1:9" x14ac:dyDescent="0.25">
      <c r="A68" s="143">
        <v>32</v>
      </c>
      <c r="B68" s="144"/>
      <c r="C68" s="145"/>
      <c r="D68" s="88" t="s">
        <v>20</v>
      </c>
      <c r="E68" s="69"/>
      <c r="F68" s="63"/>
      <c r="G68" s="63">
        <v>3000</v>
      </c>
      <c r="H68" s="63">
        <v>3000</v>
      </c>
      <c r="I68" s="63">
        <v>3000</v>
      </c>
    </row>
    <row r="69" spans="1:9" ht="30.75" customHeight="1" x14ac:dyDescent="0.25">
      <c r="A69" s="140">
        <v>4</v>
      </c>
      <c r="B69" s="141"/>
      <c r="C69" s="142"/>
      <c r="D69" s="88" t="s">
        <v>12</v>
      </c>
      <c r="E69" s="69">
        <v>0</v>
      </c>
      <c r="F69" s="63">
        <v>0</v>
      </c>
      <c r="G69" s="63">
        <v>4000</v>
      </c>
      <c r="H69" s="63">
        <v>4000</v>
      </c>
      <c r="I69" s="63">
        <v>4000</v>
      </c>
    </row>
    <row r="70" spans="1:9" ht="25.5" x14ac:dyDescent="0.25">
      <c r="A70" s="143">
        <v>42</v>
      </c>
      <c r="B70" s="144"/>
      <c r="C70" s="145"/>
      <c r="D70" s="88" t="s">
        <v>26</v>
      </c>
      <c r="E70" s="69"/>
      <c r="F70" s="63"/>
      <c r="G70" s="63">
        <v>4000</v>
      </c>
      <c r="H70" s="63">
        <v>4000</v>
      </c>
      <c r="I70" s="92">
        <v>4000</v>
      </c>
    </row>
    <row r="71" spans="1:9" x14ac:dyDescent="0.25">
      <c r="A71" s="89"/>
      <c r="B71" s="90"/>
      <c r="C71" s="91"/>
      <c r="D71" s="88"/>
      <c r="E71" s="69"/>
      <c r="F71" s="63"/>
      <c r="G71" s="63"/>
      <c r="H71" s="63"/>
      <c r="I71" s="92"/>
    </row>
  </sheetData>
  <mergeCells count="61">
    <mergeCell ref="A64:C64"/>
    <mergeCell ref="A45:C45"/>
    <mergeCell ref="A69:C69"/>
    <mergeCell ref="A70:C70"/>
    <mergeCell ref="A65:C65"/>
    <mergeCell ref="A66:C66"/>
    <mergeCell ref="A67:C67"/>
    <mergeCell ref="A68:C68"/>
    <mergeCell ref="A60:C60"/>
    <mergeCell ref="A61:C61"/>
    <mergeCell ref="A63:C63"/>
    <mergeCell ref="A62:C62"/>
    <mergeCell ref="A51:C51"/>
    <mergeCell ref="A58:C58"/>
    <mergeCell ref="A59:C59"/>
    <mergeCell ref="A52:C52"/>
    <mergeCell ref="A7:C7"/>
    <mergeCell ref="A8:C8"/>
    <mergeCell ref="A3:I3"/>
    <mergeCell ref="A5:C5"/>
    <mergeCell ref="A1:J1"/>
    <mergeCell ref="A37:C37"/>
    <mergeCell ref="A38:C38"/>
    <mergeCell ref="A15:C15"/>
    <mergeCell ref="A16:C16"/>
    <mergeCell ref="A6:C6"/>
    <mergeCell ref="A12:C12"/>
    <mergeCell ref="A13:C13"/>
    <mergeCell ref="A14:C14"/>
    <mergeCell ref="A24:C24"/>
    <mergeCell ref="A25:C25"/>
    <mergeCell ref="A26:C26"/>
    <mergeCell ref="A17:C17"/>
    <mergeCell ref="A18:C18"/>
    <mergeCell ref="A19:C19"/>
    <mergeCell ref="A20:C20"/>
    <mergeCell ref="A21:C21"/>
    <mergeCell ref="A30:C30"/>
    <mergeCell ref="A32:C32"/>
    <mergeCell ref="A33:C33"/>
    <mergeCell ref="A35:C35"/>
    <mergeCell ref="A36:C36"/>
    <mergeCell ref="A9:C9"/>
    <mergeCell ref="A10:C10"/>
    <mergeCell ref="A11:C11"/>
    <mergeCell ref="A28:C28"/>
    <mergeCell ref="A29:C29"/>
    <mergeCell ref="A54:C54"/>
    <mergeCell ref="A55:C55"/>
    <mergeCell ref="A56:C56"/>
    <mergeCell ref="A57:C57"/>
    <mergeCell ref="A39:C39"/>
    <mergeCell ref="A40:C40"/>
    <mergeCell ref="A42:C42"/>
    <mergeCell ref="A43:C43"/>
    <mergeCell ref="A44:C44"/>
    <mergeCell ref="A49:C49"/>
    <mergeCell ref="A41:C41"/>
    <mergeCell ref="A47:C47"/>
    <mergeCell ref="A48:C48"/>
    <mergeCell ref="A50:C5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Kostic Pericic</dc:creator>
  <cp:lastModifiedBy>Ana Kostić Peričić</cp:lastModifiedBy>
  <cp:lastPrinted>2023-10-28T14:29:45Z</cp:lastPrinted>
  <dcterms:created xsi:type="dcterms:W3CDTF">2022-08-12T12:51:27Z</dcterms:created>
  <dcterms:modified xsi:type="dcterms:W3CDTF">2024-11-05T09:04:16Z</dcterms:modified>
</cp:coreProperties>
</file>